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bookViews>
    <workbookView xWindow="0" yWindow="0" windowWidth="20490" windowHeight="7530" firstSheet="5" activeTab="9"/>
  </bookViews>
  <sheets>
    <sheet name="Todos los gráficos" sheetId="18" r:id="rId1"/>
    <sheet name="Gráfico1" sheetId="14" r:id="rId2"/>
    <sheet name="Calculos Gráfico1" sheetId="3" r:id="rId3"/>
    <sheet name="Gráfico2" sheetId="17" r:id="rId4"/>
    <sheet name="Calculos Gráfico2" sheetId="16" r:id="rId5"/>
    <sheet name="Gráfico3" sheetId="13" r:id="rId6"/>
    <sheet name="Tipo de Cambio PPA" sheetId="1" r:id="rId7"/>
    <sheet name="Gráfico4" sheetId="15" r:id="rId8"/>
    <sheet name="Calculos Gráfico4" sheetId="12" r:id="rId9"/>
    <sheet name="Gráfico5" sheetId="20" r:id="rId10"/>
    <sheet name="Cálculos Gráfico 5" sheetId="19" r:id="rId11"/>
  </sheets>
  <definedNames>
    <definedName name="_Fill" hidden="1">#REF!</definedName>
  </definedNames>
  <calcPr calcId="162913"/>
</workbook>
</file>

<file path=xl/calcChain.xml><?xml version="1.0" encoding="utf-8"?>
<calcChain xmlns="http://schemas.openxmlformats.org/spreadsheetml/2006/main">
  <c r="I47" i="19" l="1"/>
  <c r="G47" i="19"/>
  <c r="I46" i="19"/>
  <c r="G46" i="19"/>
  <c r="I45" i="19"/>
  <c r="G45" i="19"/>
  <c r="I44" i="19"/>
  <c r="G44" i="19"/>
  <c r="I43" i="19"/>
  <c r="G43" i="19"/>
  <c r="I42" i="19"/>
  <c r="G42" i="19"/>
  <c r="I41" i="19"/>
  <c r="G41" i="19"/>
  <c r="I40" i="19"/>
  <c r="G40" i="19"/>
  <c r="I39" i="19"/>
  <c r="G39" i="19"/>
  <c r="I38" i="19"/>
  <c r="G38" i="19"/>
  <c r="I37" i="19"/>
  <c r="G37" i="19"/>
  <c r="I36" i="19"/>
  <c r="G36" i="19"/>
  <c r="I35" i="19"/>
  <c r="G35" i="19"/>
  <c r="I34" i="19"/>
  <c r="G34" i="19"/>
  <c r="I33" i="19"/>
  <c r="G33" i="19"/>
  <c r="I32" i="19"/>
  <c r="G32" i="19"/>
  <c r="I31" i="19"/>
  <c r="G31" i="19"/>
  <c r="I30" i="19"/>
  <c r="G30" i="19"/>
  <c r="I29" i="19"/>
  <c r="G29" i="19"/>
  <c r="I28" i="19"/>
  <c r="G28" i="19"/>
  <c r="I27" i="19"/>
  <c r="G27" i="19"/>
  <c r="I26" i="19"/>
  <c r="G26" i="19"/>
  <c r="I25" i="19"/>
  <c r="G25" i="19"/>
  <c r="I24" i="19"/>
  <c r="G24" i="19"/>
  <c r="I23" i="19"/>
  <c r="G23" i="19"/>
  <c r="I22" i="19"/>
  <c r="G22" i="19"/>
  <c r="I21" i="19"/>
  <c r="G21" i="19"/>
  <c r="I20" i="19"/>
  <c r="G20" i="19"/>
  <c r="I19" i="19"/>
  <c r="G19" i="19"/>
  <c r="I18" i="19"/>
  <c r="G18" i="19"/>
  <c r="I17" i="19"/>
  <c r="G17" i="19"/>
  <c r="I16" i="19"/>
  <c r="G16" i="19"/>
  <c r="I15" i="19"/>
  <c r="G15" i="19"/>
  <c r="I14" i="19"/>
  <c r="G14" i="19"/>
  <c r="I13" i="19"/>
  <c r="G13" i="19"/>
  <c r="I12" i="19"/>
  <c r="G12" i="19"/>
  <c r="I11" i="19"/>
  <c r="G11" i="19"/>
  <c r="I10" i="19"/>
  <c r="G10" i="19"/>
  <c r="I9" i="19"/>
  <c r="G9" i="19"/>
  <c r="I8" i="19"/>
  <c r="G8" i="19"/>
  <c r="I7" i="19"/>
  <c r="G7" i="19"/>
  <c r="I6" i="19"/>
  <c r="G6" i="19"/>
  <c r="I5" i="19"/>
  <c r="G5" i="19"/>
  <c r="I4" i="19"/>
  <c r="G4" i="19"/>
  <c r="I3" i="19"/>
  <c r="G3" i="19"/>
  <c r="I2" i="19"/>
  <c r="G2" i="19"/>
  <c r="C2" i="19"/>
  <c r="C3" i="19" s="1"/>
  <c r="E3" i="19" l="1"/>
  <c r="J3" i="19" s="1"/>
  <c r="C4" i="19"/>
  <c r="E2" i="19"/>
  <c r="J2" i="19" s="1"/>
  <c r="E4" i="19" l="1"/>
  <c r="J4" i="19" s="1"/>
  <c r="C5" i="19"/>
  <c r="C6" i="19" l="1"/>
  <c r="E5" i="19"/>
  <c r="J5" i="19" s="1"/>
  <c r="E6" i="19" l="1"/>
  <c r="J6" i="19" s="1"/>
  <c r="C7" i="19"/>
  <c r="C8" i="19" l="1"/>
  <c r="E7" i="19"/>
  <c r="J7" i="19" s="1"/>
  <c r="E8" i="19" l="1"/>
  <c r="J8" i="19" s="1"/>
  <c r="C9" i="19"/>
  <c r="E9" i="19" l="1"/>
  <c r="J9" i="19" s="1"/>
  <c r="C10" i="19"/>
  <c r="C11" i="19" l="1"/>
  <c r="E10" i="19"/>
  <c r="J10" i="19" s="1"/>
  <c r="E11" i="19" l="1"/>
  <c r="J11" i="19" s="1"/>
  <c r="C12" i="19"/>
  <c r="C13" i="19" l="1"/>
  <c r="E12" i="19"/>
  <c r="J12" i="19" s="1"/>
  <c r="C14" i="19" l="1"/>
  <c r="E13" i="19"/>
  <c r="J13" i="19" s="1"/>
  <c r="E14" i="19" l="1"/>
  <c r="J14" i="19" s="1"/>
  <c r="C15" i="19"/>
  <c r="C16" i="19" l="1"/>
  <c r="E15" i="19"/>
  <c r="J15" i="19" s="1"/>
  <c r="E16" i="19" l="1"/>
  <c r="J16" i="19" s="1"/>
  <c r="C17" i="19"/>
  <c r="E17" i="19" l="1"/>
  <c r="J17" i="19" s="1"/>
  <c r="C18" i="19"/>
  <c r="C19" i="19" l="1"/>
  <c r="E18" i="19"/>
  <c r="J18" i="19" s="1"/>
  <c r="E19" i="19" l="1"/>
  <c r="J19" i="19" s="1"/>
  <c r="C20" i="19"/>
  <c r="C21" i="19" l="1"/>
  <c r="E20" i="19"/>
  <c r="J20" i="19" s="1"/>
  <c r="C22" i="19" l="1"/>
  <c r="E21" i="19"/>
  <c r="J21" i="19" s="1"/>
  <c r="E22" i="19" l="1"/>
  <c r="J22" i="19" s="1"/>
  <c r="C23" i="19"/>
  <c r="C24" i="19" l="1"/>
  <c r="E23" i="19"/>
  <c r="J23" i="19" s="1"/>
  <c r="E24" i="19" l="1"/>
  <c r="J24" i="19" s="1"/>
  <c r="C25" i="19"/>
  <c r="E25" i="19" l="1"/>
  <c r="J25" i="19" s="1"/>
  <c r="C26" i="19"/>
  <c r="C27" i="19" l="1"/>
  <c r="E26" i="19"/>
  <c r="J26" i="19" s="1"/>
  <c r="I69" i="16"/>
  <c r="I68" i="16"/>
  <c r="I67" i="16"/>
  <c r="I66" i="16"/>
  <c r="G66" i="16"/>
  <c r="I65" i="16"/>
  <c r="G65" i="16"/>
  <c r="I64" i="16"/>
  <c r="G64" i="16"/>
  <c r="I63" i="16"/>
  <c r="G63" i="16"/>
  <c r="I62" i="16"/>
  <c r="G62" i="16"/>
  <c r="I61" i="16"/>
  <c r="G61" i="16"/>
  <c r="I60" i="16"/>
  <c r="G60" i="16"/>
  <c r="I59" i="16"/>
  <c r="G59" i="16"/>
  <c r="I58" i="16"/>
  <c r="G58" i="16"/>
  <c r="I57" i="16"/>
  <c r="G57" i="16"/>
  <c r="I56" i="16"/>
  <c r="G56" i="16"/>
  <c r="I55" i="16"/>
  <c r="G55" i="16"/>
  <c r="I54" i="16"/>
  <c r="G54" i="16"/>
  <c r="I53" i="16"/>
  <c r="G53" i="16"/>
  <c r="I52" i="16"/>
  <c r="G52" i="16"/>
  <c r="I51" i="16"/>
  <c r="G51" i="16"/>
  <c r="I50" i="16"/>
  <c r="G50" i="16"/>
  <c r="I49" i="16"/>
  <c r="G49" i="16"/>
  <c r="I48" i="16"/>
  <c r="G48" i="16"/>
  <c r="I47" i="16"/>
  <c r="G47" i="16"/>
  <c r="I46" i="16"/>
  <c r="G46" i="16"/>
  <c r="I45" i="16"/>
  <c r="G45" i="16"/>
  <c r="I44" i="16"/>
  <c r="G44" i="16"/>
  <c r="I43" i="16"/>
  <c r="G43" i="16"/>
  <c r="I42" i="16"/>
  <c r="G42" i="16"/>
  <c r="I41" i="16"/>
  <c r="G41" i="16"/>
  <c r="I40" i="16"/>
  <c r="G40" i="16"/>
  <c r="I39" i="16"/>
  <c r="G39" i="16"/>
  <c r="I38" i="16"/>
  <c r="G38" i="16"/>
  <c r="I37" i="16"/>
  <c r="G37" i="16"/>
  <c r="I36" i="16"/>
  <c r="G36" i="16"/>
  <c r="I35" i="16"/>
  <c r="G35" i="16"/>
  <c r="I34" i="16"/>
  <c r="G34" i="16"/>
  <c r="I33" i="16"/>
  <c r="G33" i="16"/>
  <c r="I32" i="16"/>
  <c r="G32" i="16"/>
  <c r="I31" i="16"/>
  <c r="G31" i="16"/>
  <c r="I30" i="16"/>
  <c r="G30" i="16"/>
  <c r="I29" i="16"/>
  <c r="G29" i="16"/>
  <c r="I28" i="16"/>
  <c r="G28" i="16"/>
  <c r="I27" i="16"/>
  <c r="G27" i="16"/>
  <c r="I26" i="16"/>
  <c r="G26" i="16"/>
  <c r="I25" i="16"/>
  <c r="G25" i="16"/>
  <c r="I24" i="16"/>
  <c r="G24" i="16"/>
  <c r="I23" i="16"/>
  <c r="G23" i="16"/>
  <c r="I22" i="16"/>
  <c r="G22" i="16"/>
  <c r="I21" i="16"/>
  <c r="G21" i="16"/>
  <c r="I20" i="16"/>
  <c r="G20" i="16"/>
  <c r="I19" i="16"/>
  <c r="G19" i="16"/>
  <c r="I18" i="16"/>
  <c r="G18" i="16"/>
  <c r="I17" i="16"/>
  <c r="G17" i="16"/>
  <c r="I16" i="16"/>
  <c r="G16" i="16"/>
  <c r="I15" i="16"/>
  <c r="G15" i="16"/>
  <c r="I14" i="16"/>
  <c r="G14" i="16"/>
  <c r="I13" i="16"/>
  <c r="G13" i="16"/>
  <c r="I12" i="16"/>
  <c r="G12" i="16"/>
  <c r="I11" i="16"/>
  <c r="G11" i="16"/>
  <c r="I10" i="16"/>
  <c r="G10" i="16"/>
  <c r="I9" i="16"/>
  <c r="G9" i="16"/>
  <c r="I8" i="16"/>
  <c r="G8" i="16"/>
  <c r="I7" i="16"/>
  <c r="G7" i="16"/>
  <c r="I6" i="16"/>
  <c r="G6" i="16"/>
  <c r="I5" i="16"/>
  <c r="G5" i="16"/>
  <c r="I4" i="16"/>
  <c r="G4" i="16"/>
  <c r="I3" i="16"/>
  <c r="G3" i="16"/>
  <c r="C28" i="19" l="1"/>
  <c r="E27" i="19"/>
  <c r="J27" i="19" s="1"/>
  <c r="N2" i="1"/>
  <c r="R2" i="1"/>
  <c r="U2" i="1"/>
  <c r="C29" i="19" l="1"/>
  <c r="E28" i="19"/>
  <c r="J28" i="19" s="1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D3" i="12"/>
  <c r="D4" i="12"/>
  <c r="F4" i="12" s="1"/>
  <c r="D5" i="12"/>
  <c r="F5" i="12" s="1"/>
  <c r="D6" i="12"/>
  <c r="F6" i="12" s="1"/>
  <c r="D7" i="12"/>
  <c r="D8" i="12"/>
  <c r="F8" i="12" s="1"/>
  <c r="D9" i="12"/>
  <c r="F9" i="12" s="1"/>
  <c r="D10" i="12"/>
  <c r="D11" i="12"/>
  <c r="D12" i="12"/>
  <c r="D13" i="12"/>
  <c r="F13" i="12" s="1"/>
  <c r="D14" i="12"/>
  <c r="D15" i="12"/>
  <c r="D16" i="12"/>
  <c r="F16" i="12" s="1"/>
  <c r="D17" i="12"/>
  <c r="F17" i="12" s="1"/>
  <c r="D18" i="12"/>
  <c r="D19" i="12"/>
  <c r="D20" i="12"/>
  <c r="F20" i="12" s="1"/>
  <c r="D21" i="12"/>
  <c r="F21" i="12" s="1"/>
  <c r="D22" i="12"/>
  <c r="D23" i="12"/>
  <c r="D24" i="12"/>
  <c r="F24" i="12" s="1"/>
  <c r="D25" i="12"/>
  <c r="F25" i="12" s="1"/>
  <c r="D26" i="12"/>
  <c r="D27" i="12"/>
  <c r="D28" i="12"/>
  <c r="F28" i="12" s="1"/>
  <c r="D29" i="12"/>
  <c r="F29" i="12" s="1"/>
  <c r="D30" i="12"/>
  <c r="D31" i="12"/>
  <c r="D32" i="12"/>
  <c r="F32" i="12" s="1"/>
  <c r="D33" i="12"/>
  <c r="F33" i="12" s="1"/>
  <c r="D34" i="12"/>
  <c r="D35" i="12"/>
  <c r="D36" i="12"/>
  <c r="F36" i="12" s="1"/>
  <c r="D37" i="12"/>
  <c r="F37" i="12" s="1"/>
  <c r="D38" i="12"/>
  <c r="D39" i="12"/>
  <c r="D40" i="12"/>
  <c r="F40" i="12" s="1"/>
  <c r="D41" i="12"/>
  <c r="F41" i="12" s="1"/>
  <c r="D42" i="12"/>
  <c r="D43" i="12"/>
  <c r="D44" i="12"/>
  <c r="F44" i="12" s="1"/>
  <c r="D45" i="12"/>
  <c r="F45" i="12" s="1"/>
  <c r="D46" i="12"/>
  <c r="D47" i="12"/>
  <c r="F47" i="12" s="1"/>
  <c r="D2" i="12"/>
  <c r="F43" i="12" l="1"/>
  <c r="F39" i="12"/>
  <c r="F35" i="12"/>
  <c r="F31" i="12"/>
  <c r="F27" i="12"/>
  <c r="F23" i="12"/>
  <c r="F19" i="12"/>
  <c r="F15" i="12"/>
  <c r="F11" i="12"/>
  <c r="F7" i="12"/>
  <c r="F38" i="12"/>
  <c r="F30" i="12"/>
  <c r="F22" i="12"/>
  <c r="F14" i="12"/>
  <c r="F42" i="12"/>
  <c r="F34" i="12"/>
  <c r="F26" i="12"/>
  <c r="F18" i="12"/>
  <c r="F10" i="12"/>
  <c r="C30" i="19"/>
  <c r="E29" i="19"/>
  <c r="J29" i="19" s="1"/>
  <c r="G36" i="12"/>
  <c r="F46" i="12"/>
  <c r="G6" i="12"/>
  <c r="F12" i="12"/>
  <c r="F3" i="12"/>
  <c r="B68" i="1"/>
  <c r="C73" i="1"/>
  <c r="C68" i="1" s="1"/>
  <c r="N20" i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2" i="3"/>
  <c r="F2" i="1"/>
  <c r="F20" i="1"/>
  <c r="N49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F67" i="1"/>
  <c r="F49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J20" i="1"/>
  <c r="K20" i="1" s="1"/>
  <c r="P67" i="1"/>
  <c r="R67" i="1" s="1"/>
  <c r="Q14" i="1"/>
  <c r="J3" i="1"/>
  <c r="K3" i="1" s="1"/>
  <c r="Q3" i="1"/>
  <c r="R3" i="1" s="1"/>
  <c r="J4" i="1"/>
  <c r="J5" i="1"/>
  <c r="K5" i="1" s="1"/>
  <c r="J6" i="1"/>
  <c r="J7" i="1"/>
  <c r="K7" i="1" s="1"/>
  <c r="J8" i="1"/>
  <c r="J9" i="1"/>
  <c r="K9" i="1" s="1"/>
  <c r="J10" i="1"/>
  <c r="J11" i="1"/>
  <c r="K11" i="1" s="1"/>
  <c r="J12" i="1"/>
  <c r="J13" i="1"/>
  <c r="K13" i="1" s="1"/>
  <c r="R13" i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1" i="1"/>
  <c r="K21" i="1" s="1"/>
  <c r="J22" i="1"/>
  <c r="K22" i="1" s="1"/>
  <c r="J23" i="1"/>
  <c r="K23" i="1" s="1"/>
  <c r="R23" i="1"/>
  <c r="J24" i="1"/>
  <c r="K24" i="1" s="1"/>
  <c r="Q24" i="1"/>
  <c r="R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R33" i="1"/>
  <c r="J34" i="1"/>
  <c r="K34" i="1" s="1"/>
  <c r="R34" i="1"/>
  <c r="J35" i="1"/>
  <c r="K35" i="1" s="1"/>
  <c r="R35" i="1"/>
  <c r="J36" i="1"/>
  <c r="K36" i="1" s="1"/>
  <c r="R36" i="1"/>
  <c r="J37" i="1"/>
  <c r="K37" i="1" s="1"/>
  <c r="R37" i="1"/>
  <c r="J38" i="1"/>
  <c r="K38" i="1" s="1"/>
  <c r="R38" i="1"/>
  <c r="J39" i="1"/>
  <c r="K39" i="1" s="1"/>
  <c r="R39" i="1"/>
  <c r="J40" i="1"/>
  <c r="K40" i="1" s="1"/>
  <c r="R40" i="1"/>
  <c r="J41" i="1"/>
  <c r="K41" i="1" s="1"/>
  <c r="R41" i="1"/>
  <c r="J42" i="1"/>
  <c r="K42" i="1" s="1"/>
  <c r="R42" i="1"/>
  <c r="J43" i="1"/>
  <c r="K43" i="1" s="1"/>
  <c r="R43" i="1"/>
  <c r="J44" i="1"/>
  <c r="K44" i="1" s="1"/>
  <c r="R44" i="1"/>
  <c r="J45" i="1"/>
  <c r="K45" i="1" s="1"/>
  <c r="R45" i="1"/>
  <c r="J46" i="1"/>
  <c r="K46" i="1" s="1"/>
  <c r="R46" i="1"/>
  <c r="J47" i="1"/>
  <c r="K47" i="1" s="1"/>
  <c r="R47" i="1"/>
  <c r="J48" i="1"/>
  <c r="K48" i="1" s="1"/>
  <c r="R48" i="1"/>
  <c r="J49" i="1"/>
  <c r="K49" i="1" s="1"/>
  <c r="R49" i="1"/>
  <c r="J50" i="1"/>
  <c r="K50" i="1" s="1"/>
  <c r="R50" i="1"/>
  <c r="J51" i="1"/>
  <c r="K51" i="1" s="1"/>
  <c r="R51" i="1"/>
  <c r="J52" i="1"/>
  <c r="K52" i="1" s="1"/>
  <c r="R52" i="1"/>
  <c r="J53" i="1"/>
  <c r="K53" i="1" s="1"/>
  <c r="R53" i="1"/>
  <c r="J54" i="1"/>
  <c r="K54" i="1" s="1"/>
  <c r="R54" i="1"/>
  <c r="J55" i="1"/>
  <c r="K55" i="1" s="1"/>
  <c r="R55" i="1"/>
  <c r="J56" i="1"/>
  <c r="K56" i="1" s="1"/>
  <c r="R56" i="1"/>
  <c r="J57" i="1"/>
  <c r="K57" i="1" s="1"/>
  <c r="R57" i="1"/>
  <c r="J58" i="1"/>
  <c r="K58" i="1" s="1"/>
  <c r="R58" i="1"/>
  <c r="J59" i="1"/>
  <c r="K59" i="1" s="1"/>
  <c r="R59" i="1"/>
  <c r="J60" i="1"/>
  <c r="K60" i="1" s="1"/>
  <c r="R60" i="1"/>
  <c r="J61" i="1"/>
  <c r="K61" i="1" s="1"/>
  <c r="R61" i="1"/>
  <c r="J62" i="1"/>
  <c r="K62" i="1" s="1"/>
  <c r="R62" i="1"/>
  <c r="J63" i="1"/>
  <c r="K63" i="1"/>
  <c r="R63" i="1"/>
  <c r="J64" i="1"/>
  <c r="K64" i="1" s="1"/>
  <c r="R64" i="1"/>
  <c r="J65" i="1"/>
  <c r="K65" i="1" s="1"/>
  <c r="R65" i="1"/>
  <c r="J66" i="1"/>
  <c r="K66" i="1" s="1"/>
  <c r="R66" i="1"/>
  <c r="J2" i="1"/>
  <c r="K2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4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Q25" i="1" l="1"/>
  <c r="Q4" i="1"/>
  <c r="R4" i="1" s="1"/>
  <c r="E30" i="19"/>
  <c r="J30" i="19" s="1"/>
  <c r="C31" i="19"/>
  <c r="Q15" i="1"/>
  <c r="R14" i="1"/>
  <c r="O62" i="1"/>
  <c r="K12" i="1"/>
  <c r="K10" i="1"/>
  <c r="K8" i="1"/>
  <c r="K6" i="1"/>
  <c r="Q5" i="1"/>
  <c r="K4" i="1"/>
  <c r="O2" i="1"/>
  <c r="O65" i="1"/>
  <c r="O63" i="1"/>
  <c r="O61" i="1"/>
  <c r="O20" i="1"/>
  <c r="V2" i="1" s="1"/>
  <c r="R25" i="1" l="1"/>
  <c r="Q26" i="1"/>
  <c r="E31" i="19"/>
  <c r="J31" i="19" s="1"/>
  <c r="C32" i="19"/>
  <c r="R5" i="1"/>
  <c r="Q6" i="1"/>
  <c r="Q16" i="1"/>
  <c r="R15" i="1"/>
  <c r="V60" i="1"/>
  <c r="V3" i="1"/>
  <c r="V11" i="1"/>
  <c r="V19" i="1"/>
  <c r="V23" i="1"/>
  <c r="V27" i="1"/>
  <c r="V31" i="1"/>
  <c r="V35" i="1"/>
  <c r="V39" i="1"/>
  <c r="V43" i="1"/>
  <c r="V47" i="1"/>
  <c r="V51" i="1"/>
  <c r="V55" i="1"/>
  <c r="V59" i="1"/>
  <c r="V63" i="1"/>
  <c r="V12" i="1"/>
  <c r="V4" i="1"/>
  <c r="V61" i="1"/>
  <c r="V53" i="1"/>
  <c r="V45" i="1"/>
  <c r="V37" i="1"/>
  <c r="V29" i="1"/>
  <c r="V21" i="1"/>
  <c r="V13" i="1"/>
  <c r="V5" i="1"/>
  <c r="V62" i="1"/>
  <c r="V54" i="1"/>
  <c r="V46" i="1"/>
  <c r="V38" i="1"/>
  <c r="V30" i="1"/>
  <c r="V22" i="1"/>
  <c r="V14" i="1"/>
  <c r="V6" i="1"/>
  <c r="V7" i="1"/>
  <c r="V15" i="1"/>
  <c r="V20" i="1"/>
  <c r="V24" i="1"/>
  <c r="V28" i="1"/>
  <c r="V32" i="1"/>
  <c r="V36" i="1"/>
  <c r="V40" i="1"/>
  <c r="V44" i="1"/>
  <c r="V48" i="1"/>
  <c r="V52" i="1"/>
  <c r="V56" i="1"/>
  <c r="V64" i="1"/>
  <c r="V16" i="1"/>
  <c r="V8" i="1"/>
  <c r="V65" i="1"/>
  <c r="V57" i="1"/>
  <c r="V49" i="1"/>
  <c r="V41" i="1"/>
  <c r="V33" i="1"/>
  <c r="V25" i="1"/>
  <c r="V17" i="1"/>
  <c r="V9" i="1"/>
  <c r="V58" i="1"/>
  <c r="V50" i="1"/>
  <c r="V42" i="1"/>
  <c r="V34" i="1"/>
  <c r="V26" i="1"/>
  <c r="V18" i="1"/>
  <c r="V10" i="1"/>
  <c r="R26" i="1" l="1"/>
  <c r="Q27" i="1"/>
  <c r="C33" i="19"/>
  <c r="E32" i="19"/>
  <c r="J32" i="19" s="1"/>
  <c r="R6" i="1"/>
  <c r="Q7" i="1"/>
  <c r="Q17" i="1"/>
  <c r="R16" i="1"/>
  <c r="R27" i="1" l="1"/>
  <c r="Q28" i="1"/>
  <c r="E33" i="19"/>
  <c r="J33" i="19" s="1"/>
  <c r="C34" i="19"/>
  <c r="R17" i="1"/>
  <c r="Q18" i="1"/>
  <c r="R7" i="1"/>
  <c r="Q8" i="1"/>
  <c r="R28" i="1" l="1"/>
  <c r="Q29" i="1"/>
  <c r="C35" i="19"/>
  <c r="E34" i="19"/>
  <c r="J34" i="19" s="1"/>
  <c r="R8" i="1"/>
  <c r="Q9" i="1"/>
  <c r="Q19" i="1"/>
  <c r="R18" i="1"/>
  <c r="R29" i="1" l="1"/>
  <c r="Q30" i="1"/>
  <c r="C36" i="19"/>
  <c r="E35" i="19"/>
  <c r="J35" i="19" s="1"/>
  <c r="R9" i="1"/>
  <c r="Q10" i="1"/>
  <c r="Q20" i="1"/>
  <c r="R19" i="1"/>
  <c r="R30" i="1" l="1"/>
  <c r="Q31" i="1"/>
  <c r="C37" i="19"/>
  <c r="E36" i="19"/>
  <c r="J36" i="19" s="1"/>
  <c r="R20" i="1"/>
  <c r="S19" i="1" s="1"/>
  <c r="Q21" i="1"/>
  <c r="S9" i="1"/>
  <c r="R10" i="1"/>
  <c r="Q11" i="1"/>
  <c r="R31" i="1" l="1"/>
  <c r="Q32" i="1"/>
  <c r="R32" i="1" s="1"/>
  <c r="C38" i="19"/>
  <c r="E37" i="19"/>
  <c r="J37" i="19" s="1"/>
  <c r="S10" i="1"/>
  <c r="R11" i="1"/>
  <c r="S11" i="1" s="1"/>
  <c r="Q12" i="1"/>
  <c r="R12" i="1" s="1"/>
  <c r="S12" i="1" s="1"/>
  <c r="R21" i="1"/>
  <c r="S21" i="1" s="1"/>
  <c r="Q22" i="1"/>
  <c r="R22" i="1" s="1"/>
  <c r="S22" i="1" s="1"/>
  <c r="S2" i="1"/>
  <c r="S20" i="1"/>
  <c r="W20" i="1" s="1"/>
  <c r="S67" i="1"/>
  <c r="S3" i="1"/>
  <c r="W3" i="1" s="1"/>
  <c r="S33" i="1"/>
  <c r="S35" i="1"/>
  <c r="W35" i="1" s="1"/>
  <c r="S37" i="1"/>
  <c r="S39" i="1"/>
  <c r="W39" i="1" s="1"/>
  <c r="S41" i="1"/>
  <c r="S43" i="1"/>
  <c r="W43" i="1" s="1"/>
  <c r="S45" i="1"/>
  <c r="S47" i="1"/>
  <c r="W47" i="1" s="1"/>
  <c r="S49" i="1"/>
  <c r="S51" i="1"/>
  <c r="W51" i="1" s="1"/>
  <c r="S53" i="1"/>
  <c r="S55" i="1"/>
  <c r="W55" i="1" s="1"/>
  <c r="S57" i="1"/>
  <c r="S59" i="1"/>
  <c r="W59" i="1" s="1"/>
  <c r="S61" i="1"/>
  <c r="S63" i="1"/>
  <c r="W63" i="1" s="1"/>
  <c r="S65" i="1"/>
  <c r="S62" i="1"/>
  <c r="W62" i="1" s="1"/>
  <c r="S54" i="1"/>
  <c r="S46" i="1"/>
  <c r="W46" i="1" s="1"/>
  <c r="S38" i="1"/>
  <c r="S64" i="1"/>
  <c r="W64" i="1" s="1"/>
  <c r="S56" i="1"/>
  <c r="S48" i="1"/>
  <c r="W48" i="1" s="1"/>
  <c r="S40" i="1"/>
  <c r="S32" i="1"/>
  <c r="W32" i="1" s="1"/>
  <c r="S30" i="1"/>
  <c r="S28" i="1"/>
  <c r="W28" i="1" s="1"/>
  <c r="S26" i="1"/>
  <c r="S24" i="1"/>
  <c r="W24" i="1" s="1"/>
  <c r="S13" i="1"/>
  <c r="S66" i="1"/>
  <c r="W66" i="1" s="1"/>
  <c r="S58" i="1"/>
  <c r="S50" i="1"/>
  <c r="W50" i="1" s="1"/>
  <c r="S42" i="1"/>
  <c r="S34" i="1"/>
  <c r="W34" i="1" s="1"/>
  <c r="S4" i="1"/>
  <c r="S60" i="1"/>
  <c r="W60" i="1" s="1"/>
  <c r="S52" i="1"/>
  <c r="S44" i="1"/>
  <c r="W44" i="1" s="1"/>
  <c r="S36" i="1"/>
  <c r="S31" i="1"/>
  <c r="W31" i="1" s="1"/>
  <c r="S29" i="1"/>
  <c r="S27" i="1"/>
  <c r="W27" i="1" s="1"/>
  <c r="S25" i="1"/>
  <c r="S23" i="1"/>
  <c r="W23" i="1" s="1"/>
  <c r="S14" i="1"/>
  <c r="S15" i="1"/>
  <c r="W15" i="1" s="1"/>
  <c r="S5" i="1"/>
  <c r="S6" i="1"/>
  <c r="W6" i="1" s="1"/>
  <c r="S16" i="1"/>
  <c r="S7" i="1"/>
  <c r="W7" i="1" s="1"/>
  <c r="S17" i="1"/>
  <c r="S18" i="1"/>
  <c r="W18" i="1" s="1"/>
  <c r="S8" i="1"/>
  <c r="X15" i="1" l="1"/>
  <c r="Z15" i="1"/>
  <c r="X27" i="1"/>
  <c r="Z27" i="1"/>
  <c r="X34" i="1"/>
  <c r="Z34" i="1"/>
  <c r="X28" i="1"/>
  <c r="Z28" i="1"/>
  <c r="X63" i="1"/>
  <c r="Z63" i="1"/>
  <c r="X6" i="1"/>
  <c r="Z6" i="1"/>
  <c r="X23" i="1"/>
  <c r="Z23" i="1"/>
  <c r="X50" i="1"/>
  <c r="Z50" i="1"/>
  <c r="X32" i="1"/>
  <c r="Z32" i="1"/>
  <c r="X62" i="1"/>
  <c r="Z62" i="1"/>
  <c r="X59" i="1"/>
  <c r="Z59" i="1"/>
  <c r="X43" i="1"/>
  <c r="Z43" i="1"/>
  <c r="X35" i="1"/>
  <c r="Z35" i="1"/>
  <c r="X20" i="1"/>
  <c r="Z20" i="1"/>
  <c r="X18" i="1"/>
  <c r="Z18" i="1"/>
  <c r="X31" i="1"/>
  <c r="Z31" i="1"/>
  <c r="X60" i="1"/>
  <c r="Z60" i="1"/>
  <c r="X24" i="1"/>
  <c r="Z24" i="1"/>
  <c r="X64" i="1"/>
  <c r="Z64" i="1"/>
  <c r="X51" i="1"/>
  <c r="Z51" i="1"/>
  <c r="X7" i="1"/>
  <c r="Z7" i="1"/>
  <c r="X44" i="1"/>
  <c r="Z44" i="1"/>
  <c r="X66" i="1"/>
  <c r="Z66" i="1"/>
  <c r="X48" i="1"/>
  <c r="Z48" i="1"/>
  <c r="X46" i="1"/>
  <c r="Z46" i="1"/>
  <c r="X55" i="1"/>
  <c r="Z55" i="1"/>
  <c r="X47" i="1"/>
  <c r="Z47" i="1"/>
  <c r="X39" i="1"/>
  <c r="Z39" i="1"/>
  <c r="X3" i="1"/>
  <c r="Z3" i="1"/>
  <c r="E38" i="19"/>
  <c r="J38" i="19" s="1"/>
  <c r="C39" i="19"/>
  <c r="W22" i="1"/>
  <c r="W8" i="1"/>
  <c r="W17" i="1"/>
  <c r="W16" i="1"/>
  <c r="W5" i="1"/>
  <c r="W14" i="1"/>
  <c r="W25" i="1"/>
  <c r="W29" i="1"/>
  <c r="W36" i="1"/>
  <c r="W52" i="1"/>
  <c r="W4" i="1"/>
  <c r="W42" i="1"/>
  <c r="W58" i="1"/>
  <c r="W13" i="1"/>
  <c r="W26" i="1"/>
  <c r="W30" i="1"/>
  <c r="W40" i="1"/>
  <c r="W56" i="1"/>
  <c r="W38" i="1"/>
  <c r="W54" i="1"/>
  <c r="W65" i="1"/>
  <c r="W61" i="1"/>
  <c r="W57" i="1"/>
  <c r="W53" i="1"/>
  <c r="W49" i="1"/>
  <c r="W45" i="1"/>
  <c r="W41" i="1"/>
  <c r="W37" i="1"/>
  <c r="W33" i="1"/>
  <c r="W2" i="1"/>
  <c r="W12" i="1"/>
  <c r="W10" i="1"/>
  <c r="W9" i="1"/>
  <c r="W21" i="1"/>
  <c r="W11" i="1"/>
  <c r="W19" i="1"/>
  <c r="X10" i="1" l="1"/>
  <c r="Z10" i="1"/>
  <c r="X37" i="1"/>
  <c r="Z37" i="1"/>
  <c r="X53" i="1"/>
  <c r="Z53" i="1"/>
  <c r="X54" i="1"/>
  <c r="Z54" i="1"/>
  <c r="X30" i="1"/>
  <c r="Z30" i="1"/>
  <c r="X42" i="1"/>
  <c r="Z42" i="1"/>
  <c r="X29" i="1"/>
  <c r="Z29" i="1"/>
  <c r="X16" i="1"/>
  <c r="Z16" i="1"/>
  <c r="X12" i="1"/>
  <c r="Z12" i="1"/>
  <c r="X41" i="1"/>
  <c r="Z41" i="1"/>
  <c r="X57" i="1"/>
  <c r="Z57" i="1"/>
  <c r="X38" i="1"/>
  <c r="Z38" i="1"/>
  <c r="X26" i="1"/>
  <c r="Z26" i="1"/>
  <c r="X4" i="1"/>
  <c r="Z4" i="1"/>
  <c r="X25" i="1"/>
  <c r="Z25" i="1"/>
  <c r="X17" i="1"/>
  <c r="Z17" i="1"/>
  <c r="X19" i="1"/>
  <c r="Z19" i="1"/>
  <c r="X21" i="1"/>
  <c r="Z21" i="1"/>
  <c r="X45" i="1"/>
  <c r="Z45" i="1"/>
  <c r="X61" i="1"/>
  <c r="Z61" i="1"/>
  <c r="X56" i="1"/>
  <c r="Z56" i="1"/>
  <c r="X13" i="1"/>
  <c r="Z13" i="1"/>
  <c r="X52" i="1"/>
  <c r="Z52" i="1"/>
  <c r="X14" i="1"/>
  <c r="Z14" i="1"/>
  <c r="X8" i="1"/>
  <c r="Z8" i="1"/>
  <c r="X11" i="1"/>
  <c r="Z11" i="1"/>
  <c r="X2" i="1"/>
  <c r="Z2" i="1"/>
  <c r="X9" i="1"/>
  <c r="Z9" i="1"/>
  <c r="X33" i="1"/>
  <c r="Z33" i="1"/>
  <c r="X49" i="1"/>
  <c r="Z49" i="1"/>
  <c r="X65" i="1"/>
  <c r="Z65" i="1"/>
  <c r="X40" i="1"/>
  <c r="Z40" i="1"/>
  <c r="X58" i="1"/>
  <c r="Z58" i="1"/>
  <c r="X36" i="1"/>
  <c r="Z36" i="1"/>
  <c r="X5" i="1"/>
  <c r="Z5" i="1"/>
  <c r="X22" i="1"/>
  <c r="Z22" i="1"/>
  <c r="E39" i="19"/>
  <c r="J39" i="19" s="1"/>
  <c r="C40" i="19"/>
  <c r="E40" i="19" l="1"/>
  <c r="J40" i="19" s="1"/>
  <c r="C41" i="19"/>
  <c r="E41" i="19" l="1"/>
  <c r="J41" i="19" s="1"/>
  <c r="C42" i="19"/>
  <c r="C43" i="19" l="1"/>
  <c r="E42" i="19"/>
  <c r="J42" i="19" s="1"/>
  <c r="C44" i="19" l="1"/>
  <c r="E43" i="19"/>
  <c r="J43" i="19" s="1"/>
  <c r="C45" i="19" l="1"/>
  <c r="E44" i="19"/>
  <c r="J44" i="19" s="1"/>
  <c r="E45" i="19" l="1"/>
  <c r="J45" i="19" s="1"/>
  <c r="C46" i="19"/>
  <c r="C47" i="19" l="1"/>
  <c r="E47" i="19" s="1"/>
  <c r="J47" i="19" s="1"/>
  <c r="E46" i="19"/>
  <c r="J46" i="19" s="1"/>
</calcChain>
</file>

<file path=xl/comments1.xml><?xml version="1.0" encoding="utf-8"?>
<comments xmlns="http://schemas.openxmlformats.org/spreadsheetml/2006/main">
  <authors>
    <author>Winston Alberto</author>
  </authors>
  <commentList>
    <comment ref="M66" authorId="0" shapeId="0">
      <text>
        <r>
          <rPr>
            <b/>
            <sz val="9"/>
            <color indexed="81"/>
            <rFont val="Tahoma"/>
            <family val="2"/>
          </rPr>
          <t>Winston Alberto:</t>
        </r>
        <r>
          <rPr>
            <sz val="9"/>
            <color indexed="81"/>
            <rFont val="Tahoma"/>
            <family val="2"/>
          </rPr>
          <t xml:space="preserve">
1 trimestre</t>
        </r>
      </text>
    </comment>
  </commentList>
</comments>
</file>

<file path=xl/sharedStrings.xml><?xml version="1.0" encoding="utf-8"?>
<sst xmlns="http://schemas.openxmlformats.org/spreadsheetml/2006/main" count="81" uniqueCount="70">
  <si>
    <t>Año</t>
  </si>
  <si>
    <t>IPC Ven</t>
  </si>
  <si>
    <t>IPC Usa</t>
  </si>
  <si>
    <t>PiB Usa base 2009</t>
  </si>
  <si>
    <t>L Usa</t>
  </si>
  <si>
    <t>Productividad USA</t>
  </si>
  <si>
    <t>Tipo de Cambio Nominal</t>
  </si>
  <si>
    <t>TC PPA ajustada por precios</t>
  </si>
  <si>
    <t>PIB Ven base 1997</t>
  </si>
  <si>
    <t>L Ven</t>
  </si>
  <si>
    <t>Productividad Ven</t>
  </si>
  <si>
    <t>Indice Productividad USA 1968 = 100</t>
  </si>
  <si>
    <t>Indice de Productividad Ven 1968 = 100</t>
  </si>
  <si>
    <t>TC PPA ajustado por precios y productividad</t>
  </si>
  <si>
    <t>PIB Manufactura USA</t>
  </si>
  <si>
    <t>L USA Manufactura</t>
  </si>
  <si>
    <t>Productividad Manufactura USA</t>
  </si>
  <si>
    <t>PIB Manufactura Ven base 1997</t>
  </si>
  <si>
    <t>L Manufactura Ven</t>
  </si>
  <si>
    <t>Productividad Manufactura VEN</t>
  </si>
  <si>
    <t>Indice Productuvidad Manufactura VEN</t>
  </si>
  <si>
    <t>Indice Productividad Manufactura USA 1968=100</t>
  </si>
  <si>
    <t>TC PPA Ajustado por  precios y productividad Manufactura</t>
  </si>
  <si>
    <t>Alemania</t>
  </si>
  <si>
    <t>Japón</t>
  </si>
  <si>
    <t>Estados Unidos</t>
  </si>
  <si>
    <t>Alemania 1970=100</t>
  </si>
  <si>
    <t>Japón 1970=100</t>
  </si>
  <si>
    <t xml:space="preserve">Estados Unidos 1970 =100 </t>
  </si>
  <si>
    <t>Venezuela</t>
  </si>
  <si>
    <t>Venezuela 1970=100</t>
  </si>
  <si>
    <t>Nro Habitantes</t>
  </si>
  <si>
    <t>año</t>
  </si>
  <si>
    <t xml:space="preserve">Deuda externa acumulada, total (DOD, US$ a precios actuales) </t>
  </si>
  <si>
    <t>Flujo Neto de deuda externa (US$ actuales</t>
  </si>
  <si>
    <t xml:space="preserve">Deuda externa acumulada, total (DOD,  Millones US$ a precios actuales) </t>
  </si>
  <si>
    <t>Flujo Neto de deuda externa (Millones US$ actuales)</t>
  </si>
  <si>
    <t>Sobrevaluación</t>
  </si>
  <si>
    <t>Con el Stock</t>
  </si>
  <si>
    <t>Renta $ corrientes</t>
  </si>
  <si>
    <t>Iindice Inflación EEUU base 1997</t>
  </si>
  <si>
    <t>Renta en $ constantes de 1997</t>
  </si>
  <si>
    <t>K</t>
  </si>
  <si>
    <t>Renta per capita</t>
  </si>
  <si>
    <t>Producción petrolera (barriles por dia)</t>
  </si>
  <si>
    <t>Producción per capita</t>
  </si>
  <si>
    <t>TG Petroleo</t>
  </si>
  <si>
    <t>TG USA</t>
  </si>
  <si>
    <t>Título</t>
  </si>
  <si>
    <t>Fuente</t>
  </si>
  <si>
    <t>Pag</t>
  </si>
  <si>
    <t>Gráfico 1. Evolución de la productividad del trabajo en Alemania, Japón, Estados Unidos y Venezuela 1970 = 100</t>
  </si>
  <si>
    <t>Elaboración propia a partir de Banco Central de Venezuela (BCV), Instituto Nacional de Estadística (INE), Statistic Bureau of Japan, U.S Bureau of Economic Analysis (BEA), Federal Statistical Office of Germany</t>
  </si>
  <si>
    <t>Gráfico 2. Renta y producción petrolera per cápita</t>
  </si>
  <si>
    <t>Elaboración propia a partir de Organization of the Petroleum Exporting Countries (OPEC), INE</t>
  </si>
  <si>
    <t>Gráfico 3. Sobrevaluación del tipo de cambio con respecto al nivel de paridad</t>
  </si>
  <si>
    <t>Elaboración propia a partir de BCV, INE, BEA</t>
  </si>
  <si>
    <t xml:space="preserve">Gráfico 4. Flujo neto y acumulado de deuda externa </t>
  </si>
  <si>
    <t>Elaboración propia a partir de datos del Banco Mundial</t>
  </si>
  <si>
    <t>% Renta apropiada</t>
  </si>
  <si>
    <t>Salidas Netas de Capital</t>
  </si>
  <si>
    <t>Salidas Netas de capital Acumuladas (millones de US$ )</t>
  </si>
  <si>
    <t>IPC USA 2015=100</t>
  </si>
  <si>
    <t>Salidas Netas de capital  (millones de US$ actuales)</t>
  </si>
  <si>
    <t>Reservas internacionales</t>
  </si>
  <si>
    <t>Reservas internacionales ( Millones de $ actuales)</t>
  </si>
  <si>
    <t>Exportaciones</t>
  </si>
  <si>
    <t>Exportaciones (millones de US$ actuales)</t>
  </si>
  <si>
    <t>Volumen de deuda externa (% de exportaciones)</t>
  </si>
  <si>
    <t>Salidas netas de capital ( % de las Exportaciones)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</si>
</sst>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#,##0.0"/>
    <numFmt numFmtId="166" formatCode="#,##0.000"/>
    <numFmt numFmtId="167" formatCode="#,##0.0000"/>
    <numFmt numFmtId="168" formatCode="0.0000"/>
    <numFmt numFmtId="169" formatCode="_ * #,##0_ ;_ * \-#,##0_ ;_ * &quot;-&quot;??_ ;_ @_ "/>
    <numFmt numFmtId="170" formatCode="_(* #,##0_);_(* \(#,##0\);_(* &quot;-&quot;??_);_(@_)"/>
    <numFmt numFmtId="171" formatCode="0.0%"/>
    <numFmt numFmtId="172" formatCode="_(* #,##0_)\ \ \ \ \ \ \ \ \ \ \ ;_(* \(#,##0\)\ \ \ \ \ \ \ \ \ \ \ ;_(* &quot;-&quot;_)\ \ \ \ \ \ \ \ \ \ \ 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indexed="24"/>
      <name val="Arial"/>
      <family val="2"/>
    </font>
    <font>
      <sz val="11"/>
      <color theme="1"/>
      <name val="Calibri"/>
      <family val="2"/>
    </font>
    <font>
      <sz val="9"/>
      <color rgb="FF2B2B2B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70" fontId="10" fillId="0" borderId="0" applyFont="0" applyFill="0" applyBorder="0" applyAlignment="0" applyProtection="0"/>
  </cellStyleXfs>
  <cellXfs count="97">
    <xf numFmtId="0" fontId="0" fillId="0" borderId="0" xfId="0"/>
    <xf numFmtId="165" fontId="0" fillId="0" borderId="4" xfId="0" applyNumberFormat="1" applyBorder="1"/>
    <xf numFmtId="0" fontId="1" fillId="0" borderId="2" xfId="1" applyBorder="1"/>
    <xf numFmtId="0" fontId="1" fillId="0" borderId="3" xfId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3" fontId="2" fillId="0" borderId="3" xfId="3" applyNumberFormat="1" applyBorder="1"/>
    <xf numFmtId="166" fontId="0" fillId="0" borderId="2" xfId="0" applyNumberFormat="1" applyBorder="1"/>
    <xf numFmtId="166" fontId="0" fillId="0" borderId="3" xfId="0" applyNumberFormat="1" applyBorder="1"/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6" fillId="0" borderId="1" xfId="0" applyFont="1" applyFill="1" applyBorder="1" applyAlignment="1">
      <alignment vertical="center" wrapText="1"/>
    </xf>
    <xf numFmtId="2" fontId="0" fillId="0" borderId="4" xfId="0" applyNumberFormat="1" applyFill="1" applyBorder="1"/>
    <xf numFmtId="0" fontId="6" fillId="0" borderId="2" xfId="0" applyFont="1" applyFill="1" applyBorder="1" applyAlignment="1">
      <alignment vertical="center" wrapText="1"/>
    </xf>
    <xf numFmtId="2" fontId="0" fillId="0" borderId="8" xfId="0" applyNumberForma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0" xfId="0" applyNumberFormat="1" applyFill="1"/>
    <xf numFmtId="4" fontId="0" fillId="0" borderId="2" xfId="0" applyNumberFormat="1" applyFill="1" applyBorder="1"/>
    <xf numFmtId="4" fontId="0" fillId="0" borderId="3" xfId="0" applyNumberFormat="1" applyFill="1" applyBorder="1"/>
    <xf numFmtId="2" fontId="0" fillId="0" borderId="5" xfId="0" applyNumberFormat="1" applyFill="1" applyBorder="1"/>
    <xf numFmtId="2" fontId="0" fillId="0" borderId="6" xfId="0" applyNumberFormat="1" applyFill="1" applyBorder="1"/>
    <xf numFmtId="37" fontId="0" fillId="0" borderId="10" xfId="0" applyNumberFormat="1" applyBorder="1"/>
    <xf numFmtId="2" fontId="0" fillId="0" borderId="9" xfId="0" applyNumberFormat="1" applyBorder="1"/>
    <xf numFmtId="3" fontId="0" fillId="0" borderId="4" xfId="0" applyNumberFormat="1" applyFill="1" applyBorder="1"/>
    <xf numFmtId="3" fontId="0" fillId="0" borderId="11" xfId="0" applyNumberFormat="1" applyFill="1" applyBorder="1"/>
    <xf numFmtId="3" fontId="0" fillId="0" borderId="0" xfId="0" applyNumberFormat="1" applyFill="1" applyBorder="1"/>
    <xf numFmtId="2" fontId="0" fillId="0" borderId="12" xfId="0" applyNumberFormat="1" applyFill="1" applyBorder="1"/>
    <xf numFmtId="0" fontId="0" fillId="0" borderId="0" xfId="0" applyAlignment="1">
      <alignment wrapText="1"/>
    </xf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168" fontId="0" fillId="0" borderId="0" xfId="0" applyNumberFormat="1"/>
    <xf numFmtId="169" fontId="0" fillId="0" borderId="0" xfId="5" applyNumberFormat="1" applyFont="1"/>
    <xf numFmtId="171" fontId="0" fillId="0" borderId="0" xfId="6" applyNumberFormat="1" applyFont="1"/>
    <xf numFmtId="9" fontId="0" fillId="0" borderId="0" xfId="6" applyFont="1"/>
    <xf numFmtId="171" fontId="0" fillId="0" borderId="0" xfId="0" applyNumberFormat="1"/>
    <xf numFmtId="3" fontId="9" fillId="0" borderId="0" xfId="0" applyNumberFormat="1" applyFont="1"/>
    <xf numFmtId="164" fontId="0" fillId="0" borderId="0" xfId="0" applyNumberFormat="1"/>
    <xf numFmtId="164" fontId="8" fillId="0" borderId="0" xfId="0" applyNumberFormat="1" applyFont="1" applyFill="1" applyBorder="1"/>
    <xf numFmtId="0" fontId="1" fillId="0" borderId="2" xfId="1" applyFont="1" applyFill="1" applyBorder="1" applyAlignment="1" applyProtection="1"/>
    <xf numFmtId="0" fontId="0" fillId="0" borderId="2" xfId="0" applyFill="1" applyBorder="1"/>
    <xf numFmtId="0" fontId="1" fillId="0" borderId="3" xfId="1" applyFont="1" applyFill="1" applyBorder="1" applyAlignment="1" applyProtection="1"/>
    <xf numFmtId="0" fontId="0" fillId="0" borderId="3" xfId="0" applyFill="1" applyBorder="1"/>
    <xf numFmtId="0" fontId="1" fillId="0" borderId="3" xfId="2" applyFont="1" applyFill="1" applyBorder="1" applyAlignment="1" applyProtection="1"/>
    <xf numFmtId="0" fontId="0" fillId="0" borderId="5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0" xfId="0" applyFill="1"/>
    <xf numFmtId="0" fontId="1" fillId="0" borderId="4" xfId="2" applyFont="1" applyFill="1" applyBorder="1" applyAlignment="1" applyProtection="1"/>
    <xf numFmtId="0" fontId="0" fillId="0" borderId="4" xfId="0" applyFill="1" applyBorder="1"/>
    <xf numFmtId="2" fontId="0" fillId="0" borderId="2" xfId="0" applyNumberFormat="1" applyFill="1" applyBorder="1"/>
    <xf numFmtId="2" fontId="0" fillId="0" borderId="3" xfId="0" applyNumberFormat="1" applyFill="1" applyBorder="1"/>
    <xf numFmtId="0" fontId="6" fillId="0" borderId="1" xfId="0" applyFont="1" applyFill="1" applyBorder="1" applyAlignment="1">
      <alignment wrapText="1"/>
    </xf>
    <xf numFmtId="4" fontId="0" fillId="0" borderId="7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164" fontId="0" fillId="0" borderId="4" xfId="5" applyFont="1" applyFill="1" applyBorder="1"/>
    <xf numFmtId="0" fontId="6" fillId="0" borderId="3" xfId="0" applyFont="1" applyFill="1" applyBorder="1" applyAlignment="1">
      <alignment vertical="center" wrapText="1"/>
    </xf>
    <xf numFmtId="9" fontId="0" fillId="0" borderId="2" xfId="6" applyFont="1" applyBorder="1"/>
    <xf numFmtId="9" fontId="0" fillId="0" borderId="3" xfId="6" applyFont="1" applyBorder="1"/>
    <xf numFmtId="0" fontId="0" fillId="0" borderId="4" xfId="0" applyBorder="1"/>
    <xf numFmtId="9" fontId="0" fillId="0" borderId="0" xfId="0" applyNumberFormat="1"/>
    <xf numFmtId="0" fontId="0" fillId="0" borderId="0" xfId="0" applyAlignment="1">
      <alignment horizontal="center"/>
    </xf>
    <xf numFmtId="169" fontId="0" fillId="0" borderId="0" xfId="0" applyNumberFormat="1"/>
    <xf numFmtId="170" fontId="0" fillId="0" borderId="0" xfId="9" applyNumberFormat="1" applyFont="1"/>
    <xf numFmtId="170" fontId="0" fillId="3" borderId="0" xfId="9" applyNumberFormat="1" applyFont="1" applyFill="1"/>
    <xf numFmtId="0" fontId="12" fillId="0" borderId="0" xfId="0" applyFont="1" applyAlignment="1">
      <alignment vertical="center"/>
    </xf>
    <xf numFmtId="0" fontId="11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15" fillId="0" borderId="0" xfId="0" applyFont="1" applyAlignment="1">
      <alignment vertical="center"/>
    </xf>
    <xf numFmtId="0" fontId="6" fillId="0" borderId="6" xfId="0" applyFont="1" applyFill="1" applyBorder="1" applyAlignment="1">
      <alignment vertical="center" wrapText="1"/>
    </xf>
    <xf numFmtId="10" fontId="0" fillId="0" borderId="0" xfId="6" applyNumberFormat="1" applyFont="1"/>
    <xf numFmtId="170" fontId="0" fillId="0" borderId="0" xfId="5" applyNumberFormat="1" applyFont="1"/>
    <xf numFmtId="172" fontId="10" fillId="0" borderId="0" xfId="0" applyNumberFormat="1" applyFont="1" applyBorder="1" applyAlignment="1"/>
    <xf numFmtId="169" fontId="0" fillId="4" borderId="0" xfId="5" applyNumberFormat="1" applyFont="1" applyFill="1"/>
    <xf numFmtId="172" fontId="10" fillId="0" borderId="0" xfId="5" applyNumberFormat="1" applyFont="1" applyBorder="1" applyAlignment="1"/>
    <xf numFmtId="169" fontId="0" fillId="0" borderId="0" xfId="5" applyNumberFormat="1" applyFont="1" applyFill="1"/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1">
    <cellStyle name="=C:\WINNT\SYSTEM32\COMMAND.COM" xfId="4"/>
    <cellStyle name="Millares" xfId="5" builtinId="3"/>
    <cellStyle name="Millares 2" xfId="7"/>
    <cellStyle name="Millares 2 2" xfId="9"/>
    <cellStyle name="Millares 3" xfId="10"/>
    <cellStyle name="Normal" xfId="0" builtinId="0"/>
    <cellStyle name="Normal 2" xfId="8"/>
    <cellStyle name="Normal 7" xfId="1"/>
    <cellStyle name="Normal 8" xfId="2"/>
    <cellStyle name="Normal 9" xfId="3"/>
    <cellStyle name="Porcentaje" xfId="6" builtinId="5"/>
  </cellStyles>
  <dxfs count="0"/>
  <tableStyles count="0" defaultTableStyle="TableStyleMedium9" defaultPivotStyle="PivotStyleLight16"/>
  <colors>
    <mruColors>
      <color rgb="FF008000"/>
      <color rgb="FFFF9900"/>
      <color rgb="FFAA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5" Type="http://schemas.openxmlformats.org/officeDocument/2006/relationships/worksheet" Target="work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5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'Calculos Gráfico1'!$B$1</c:f>
              <c:strCache>
                <c:ptCount val="1"/>
                <c:pt idx="0">
                  <c:v>Alemania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'Calculos Gráfico1'!$A$2:$A$47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'Calculos Gráfico1'!$F$2:$F$47</c:f>
              <c:numCache>
                <c:formatCode>0</c:formatCode>
                <c:ptCount val="46"/>
                <c:pt idx="0">
                  <c:v>100</c:v>
                </c:pt>
                <c:pt idx="1">
                  <c:v>102.66549458533791</c:v>
                </c:pt>
                <c:pt idx="2">
                  <c:v>106.49436026216004</c:v>
                </c:pt>
                <c:pt idx="3">
                  <c:v>110.25204897644925</c:v>
                </c:pt>
                <c:pt idx="4">
                  <c:v>112.29512659038647</c:v>
                </c:pt>
                <c:pt idx="5">
                  <c:v>114.18884404998238</c:v>
                </c:pt>
                <c:pt idx="6">
                  <c:v>120.34007910946526</c:v>
                </c:pt>
                <c:pt idx="7">
                  <c:v>124.08803958821876</c:v>
                </c:pt>
                <c:pt idx="8">
                  <c:v>126.56992068835544</c:v>
                </c:pt>
                <c:pt idx="9">
                  <c:v>129.32519791632569</c:v>
                </c:pt>
                <c:pt idx="10">
                  <c:v>128.98529614751416</c:v>
                </c:pt>
                <c:pt idx="11">
                  <c:v>129.5120688919348</c:v>
                </c:pt>
                <c:pt idx="12">
                  <c:v>130.00547989094761</c:v>
                </c:pt>
                <c:pt idx="13">
                  <c:v>133.26204969723537</c:v>
                </c:pt>
                <c:pt idx="14">
                  <c:v>135.85132003901521</c:v>
                </c:pt>
                <c:pt idx="15">
                  <c:v>137.09037600678869</c:v>
                </c:pt>
                <c:pt idx="16">
                  <c:v>137.5848318147589</c:v>
                </c:pt>
                <c:pt idx="17">
                  <c:v>137.59224868541645</c:v>
                </c:pt>
                <c:pt idx="18">
                  <c:v>140.69106318634186</c:v>
                </c:pt>
                <c:pt idx="19">
                  <c:v>143.48075808855313</c:v>
                </c:pt>
                <c:pt idx="20">
                  <c:v>146.4069734151262</c:v>
                </c:pt>
                <c:pt idx="21">
                  <c:v>120.63712625401297</c:v>
                </c:pt>
                <c:pt idx="22">
                  <c:v>124.58634186843082</c:v>
                </c:pt>
                <c:pt idx="23">
                  <c:v>125.01811217199806</c:v>
                </c:pt>
                <c:pt idx="24">
                  <c:v>128.04960198940785</c:v>
                </c:pt>
                <c:pt idx="25">
                  <c:v>129.72551520550709</c:v>
                </c:pt>
                <c:pt idx="26">
                  <c:v>130.74864631741107</c:v>
                </c:pt>
                <c:pt idx="27">
                  <c:v>133.2436533806638</c:v>
                </c:pt>
                <c:pt idx="28">
                  <c:v>134.25391919847448</c:v>
                </c:pt>
                <c:pt idx="29">
                  <c:v>134.73272227983111</c:v>
                </c:pt>
                <c:pt idx="30">
                  <c:v>135.64445157105456</c:v>
                </c:pt>
                <c:pt idx="31">
                  <c:v>138.3184992381635</c:v>
                </c:pt>
                <c:pt idx="32">
                  <c:v>138.94325349916858</c:v>
                </c:pt>
                <c:pt idx="33">
                  <c:v>139.47018877431384</c:v>
                </c:pt>
                <c:pt idx="34">
                  <c:v>140.61052692489008</c:v>
                </c:pt>
                <c:pt idx="35">
                  <c:v>141.64384971426918</c:v>
                </c:pt>
                <c:pt idx="36">
                  <c:v>145.73976362406898</c:v>
                </c:pt>
                <c:pt idx="37">
                  <c:v>147.91660074299858</c:v>
                </c:pt>
                <c:pt idx="38">
                  <c:v>147.57426833334014</c:v>
                </c:pt>
                <c:pt idx="39">
                  <c:v>139.15965827464572</c:v>
                </c:pt>
                <c:pt idx="40">
                  <c:v>144.38532215143789</c:v>
                </c:pt>
                <c:pt idx="41">
                  <c:v>147.66472396542537</c:v>
                </c:pt>
                <c:pt idx="42">
                  <c:v>146.6836716364767</c:v>
                </c:pt>
                <c:pt idx="43">
                  <c:v>146.47201845334541</c:v>
                </c:pt>
                <c:pt idx="44">
                  <c:v>147.64372151508996</c:v>
                </c:pt>
                <c:pt idx="45">
                  <c:v>148.80650310300351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3-45A4-90B7-B7ACF998B1A0}"/>
            </c:ext>
          </c:extLst>
        </c:ser>
        <c:ser>
          <c:idx val="1"/>
          <c:order val="1"/>
          <c:tx>
            <c:strRef>
              <c:f>'Calculos Gráfico1'!$C$1</c:f>
              <c:strCache>
                <c:ptCount val="1"/>
                <c:pt idx="0">
                  <c:v>Japón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'Calculos Gráfico1'!$A$2:$A$47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'Calculos Gráfico1'!$G$2:$G$47</c:f>
              <c:numCache>
                <c:formatCode>0</c:formatCode>
                <c:ptCount val="46"/>
                <c:pt idx="0" formatCode="General">
                  <c:v>100</c:v>
                </c:pt>
                <c:pt idx="1">
                  <c:v>104.14697627342433</c:v>
                </c:pt>
                <c:pt idx="2">
                  <c:v>112.79929725325466</c:v>
                </c:pt>
                <c:pt idx="3">
                  <c:v>118.778176391795</c:v>
                </c:pt>
                <c:pt idx="4">
                  <c:v>117.81571794288743</c:v>
                </c:pt>
                <c:pt idx="5">
                  <c:v>121.78364282178113</c:v>
                </c:pt>
                <c:pt idx="6">
                  <c:v>125.47142570405747</c:v>
                </c:pt>
                <c:pt idx="7">
                  <c:v>129.23920234992158</c:v>
                </c:pt>
                <c:pt idx="8">
                  <c:v>134.392212050762</c:v>
                </c:pt>
                <c:pt idx="9">
                  <c:v>139.92530012470317</c:v>
                </c:pt>
                <c:pt idx="10">
                  <c:v>142.38652503514786</c:v>
                </c:pt>
                <c:pt idx="11">
                  <c:v>147.13776211204251</c:v>
                </c:pt>
                <c:pt idx="12">
                  <c:v>150.56824090685927</c:v>
                </c:pt>
                <c:pt idx="13">
                  <c:v>152.60534836108232</c:v>
                </c:pt>
                <c:pt idx="14">
                  <c:v>158.50511794051906</c:v>
                </c:pt>
                <c:pt idx="15">
                  <c:v>167.35381855292874</c:v>
                </c:pt>
                <c:pt idx="16">
                  <c:v>170.73922707662911</c:v>
                </c:pt>
                <c:pt idx="17">
                  <c:v>176.00807341217771</c:v>
                </c:pt>
                <c:pt idx="18">
                  <c:v>185.4494692886079</c:v>
                </c:pt>
                <c:pt idx="19">
                  <c:v>191.67751701413926</c:v>
                </c:pt>
                <c:pt idx="20">
                  <c:v>198.44026320384472</c:v>
                </c:pt>
                <c:pt idx="21">
                  <c:v>201.17393610604543</c:v>
                </c:pt>
                <c:pt idx="22">
                  <c:v>200.71019866356085</c:v>
                </c:pt>
                <c:pt idx="23">
                  <c:v>200.61714372151388</c:v>
                </c:pt>
                <c:pt idx="24">
                  <c:v>202.25555737494039</c:v>
                </c:pt>
                <c:pt idx="25">
                  <c:v>206.05632742833416</c:v>
                </c:pt>
                <c:pt idx="26">
                  <c:v>210.48915078207466</c:v>
                </c:pt>
                <c:pt idx="27">
                  <c:v>211.53220590907208</c:v>
                </c:pt>
                <c:pt idx="28">
                  <c:v>208.66329132373673</c:v>
                </c:pt>
                <c:pt idx="29">
                  <c:v>209.92312313541839</c:v>
                </c:pt>
                <c:pt idx="30">
                  <c:v>215.19495341358041</c:v>
                </c:pt>
                <c:pt idx="31">
                  <c:v>217.1050288589278</c:v>
                </c:pt>
                <c:pt idx="32">
                  <c:v>220.55421543771971</c:v>
                </c:pt>
                <c:pt idx="33">
                  <c:v>224.76791741185517</c:v>
                </c:pt>
                <c:pt idx="34">
                  <c:v>229.60150065411705</c:v>
                </c:pt>
                <c:pt idx="35">
                  <c:v>231.60454126501966</c:v>
                </c:pt>
                <c:pt idx="36">
                  <c:v>234.56586384999932</c:v>
                </c:pt>
                <c:pt idx="37">
                  <c:v>238.58645611206956</c:v>
                </c:pt>
                <c:pt idx="38">
                  <c:v>237.09964575719934</c:v>
                </c:pt>
                <c:pt idx="39">
                  <c:v>227.66784114299762</c:v>
                </c:pt>
                <c:pt idx="40">
                  <c:v>239.34666204425565</c:v>
                </c:pt>
                <c:pt idx="41">
                  <c:v>249.42090827911761</c:v>
                </c:pt>
                <c:pt idx="42">
                  <c:v>241.90770287938426</c:v>
                </c:pt>
                <c:pt idx="43">
                  <c:v>243.59680682096015</c:v>
                </c:pt>
                <c:pt idx="44">
                  <c:v>241.98650186514516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3-45A4-90B7-B7ACF998B1A0}"/>
            </c:ext>
          </c:extLst>
        </c:ser>
        <c:ser>
          <c:idx val="2"/>
          <c:order val="2"/>
          <c:tx>
            <c:strRef>
              <c:f>'Calculos Gráfico1'!$D$1</c:f>
              <c:strCache>
                <c:ptCount val="1"/>
                <c:pt idx="0">
                  <c:v>Estados Unidos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'Calculos Gráfico1'!$A$2:$A$47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'Calculos Gráfico1'!$H$2:$H$47</c:f>
              <c:numCache>
                <c:formatCode>0</c:formatCode>
                <c:ptCount val="46"/>
                <c:pt idx="0" formatCode="General">
                  <c:v>100</c:v>
                </c:pt>
                <c:pt idx="1">
                  <c:v>103.75222227287233</c:v>
                </c:pt>
                <c:pt idx="2">
                  <c:v>106.28009227245252</c:v>
                </c:pt>
                <c:pt idx="3">
                  <c:v>108.80000097866282</c:v>
                </c:pt>
                <c:pt idx="4">
                  <c:v>107.8437894442972</c:v>
                </c:pt>
                <c:pt idx="5">
                  <c:v>110.80491412362417</c:v>
                </c:pt>
                <c:pt idx="6">
                  <c:v>113.48721969358067</c:v>
                </c:pt>
                <c:pt idx="7">
                  <c:v>114.68101450764632</c:v>
                </c:pt>
                <c:pt idx="8">
                  <c:v>115.61820650249339</c:v>
                </c:pt>
                <c:pt idx="9">
                  <c:v>116.14676169482767</c:v>
                </c:pt>
                <c:pt idx="10">
                  <c:v>116.18441445958881</c:v>
                </c:pt>
                <c:pt idx="11">
                  <c:v>118.94540258969637</c:v>
                </c:pt>
                <c:pt idx="12">
                  <c:v>118.43285368552831</c:v>
                </c:pt>
                <c:pt idx="13">
                  <c:v>121.73006534634747</c:v>
                </c:pt>
                <c:pt idx="14">
                  <c:v>124.29383038073331</c:v>
                </c:pt>
                <c:pt idx="15">
                  <c:v>126.66347893003307</c:v>
                </c:pt>
                <c:pt idx="16">
                  <c:v>129.58994799952302</c:v>
                </c:pt>
                <c:pt idx="17">
                  <c:v>130.53484374488937</c:v>
                </c:pt>
                <c:pt idx="18">
                  <c:v>132.07804050582445</c:v>
                </c:pt>
                <c:pt idx="19">
                  <c:v>133.25179204754036</c:v>
                </c:pt>
                <c:pt idx="20">
                  <c:v>135.5779995565112</c:v>
                </c:pt>
                <c:pt idx="21">
                  <c:v>137.40121300107214</c:v>
                </c:pt>
                <c:pt idx="22">
                  <c:v>142.16650261187081</c:v>
                </c:pt>
                <c:pt idx="23">
                  <c:v>142.6995551462341</c:v>
                </c:pt>
                <c:pt idx="24">
                  <c:v>143.92062052889514</c:v>
                </c:pt>
                <c:pt idx="25">
                  <c:v>144.28610280750036</c:v>
                </c:pt>
                <c:pt idx="26">
                  <c:v>147.90637300085581</c:v>
                </c:pt>
                <c:pt idx="27">
                  <c:v>150.10755955227719</c:v>
                </c:pt>
                <c:pt idx="28">
                  <c:v>153.43830651153314</c:v>
                </c:pt>
                <c:pt idx="29">
                  <c:v>157.80603366239583</c:v>
                </c:pt>
                <c:pt idx="30">
                  <c:v>162.16341724852032</c:v>
                </c:pt>
                <c:pt idx="31">
                  <c:v>165.75648447827868</c:v>
                </c:pt>
                <c:pt idx="32">
                  <c:v>170.50337909097161</c:v>
                </c:pt>
                <c:pt idx="33">
                  <c:v>175.65642521766875</c:v>
                </c:pt>
                <c:pt idx="34">
                  <c:v>180.2033925347084</c:v>
                </c:pt>
                <c:pt idx="35">
                  <c:v>183.74612301431242</c:v>
                </c:pt>
                <c:pt idx="36">
                  <c:v>185.22373004976501</c:v>
                </c:pt>
                <c:pt idx="37">
                  <c:v>187.04988914067994</c:v>
                </c:pt>
                <c:pt idx="38">
                  <c:v>188.48148292658303</c:v>
                </c:pt>
                <c:pt idx="39">
                  <c:v>193.93638215135329</c:v>
                </c:pt>
                <c:pt idx="40">
                  <c:v>199.35522215775063</c:v>
                </c:pt>
                <c:pt idx="41">
                  <c:v>199.77258644361396</c:v>
                </c:pt>
                <c:pt idx="42">
                  <c:v>200.24836144799863</c:v>
                </c:pt>
                <c:pt idx="43">
                  <c:v>200.69234922604505</c:v>
                </c:pt>
                <c:pt idx="44">
                  <c:v>201.16593833548509</c:v>
                </c:pt>
                <c:pt idx="45">
                  <c:v>202.4519141743601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3-45A4-90B7-B7ACF998B1A0}"/>
            </c:ext>
          </c:extLst>
        </c:ser>
        <c:ser>
          <c:idx val="3"/>
          <c:order val="3"/>
          <c:tx>
            <c:strRef>
              <c:f>'Calculos Gráfico1'!$E$1</c:f>
              <c:strCache>
                <c:ptCount val="1"/>
                <c:pt idx="0">
                  <c:v>Venezuela</c:v>
                </c:pt>
              </c:strCache>
            </c:strRef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'Calculos Gráfico1'!$A$2:$A$47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'Calculos Gráfico1'!$I$2:$I$47</c:f>
              <c:numCache>
                <c:formatCode>0</c:formatCode>
                <c:ptCount val="46"/>
                <c:pt idx="0">
                  <c:v>100</c:v>
                </c:pt>
                <c:pt idx="1">
                  <c:v>98.827451952385672</c:v>
                </c:pt>
                <c:pt idx="2">
                  <c:v>97.586019226882215</c:v>
                </c:pt>
                <c:pt idx="3">
                  <c:v>99.589370946359935</c:v>
                </c:pt>
                <c:pt idx="4">
                  <c:v>103.09567152705472</c:v>
                </c:pt>
                <c:pt idx="5">
                  <c:v>106.80551080948668</c:v>
                </c:pt>
                <c:pt idx="6">
                  <c:v>109.6892842210075</c:v>
                </c:pt>
                <c:pt idx="7">
                  <c:v>111.23952135959824</c:v>
                </c:pt>
                <c:pt idx="8">
                  <c:v>109.17616733855316</c:v>
                </c:pt>
                <c:pt idx="9">
                  <c:v>107.41461509733774</c:v>
                </c:pt>
                <c:pt idx="10">
                  <c:v>101.14531421845089</c:v>
                </c:pt>
                <c:pt idx="11">
                  <c:v>97.025976500528927</c:v>
                </c:pt>
                <c:pt idx="12">
                  <c:v>95.124678486502361</c:v>
                </c:pt>
                <c:pt idx="13">
                  <c:v>89.71532362248908</c:v>
                </c:pt>
                <c:pt idx="14">
                  <c:v>88.565407247125378</c:v>
                </c:pt>
                <c:pt idx="15">
                  <c:v>85.98756032089932</c:v>
                </c:pt>
                <c:pt idx="16">
                  <c:v>86.881536610335701</c:v>
                </c:pt>
                <c:pt idx="17">
                  <c:v>85.505687653783369</c:v>
                </c:pt>
                <c:pt idx="18">
                  <c:v>85.544773558613116</c:v>
                </c:pt>
                <c:pt idx="19">
                  <c:v>75.928014719809809</c:v>
                </c:pt>
                <c:pt idx="20">
                  <c:v>77.606495669745044</c:v>
                </c:pt>
                <c:pt idx="21">
                  <c:v>81.407290615858017</c:v>
                </c:pt>
                <c:pt idx="22">
                  <c:v>82.846217694990926</c:v>
                </c:pt>
                <c:pt idx="23">
                  <c:v>81.776394170851447</c:v>
                </c:pt>
                <c:pt idx="24">
                  <c:v>78.150734848307152</c:v>
                </c:pt>
                <c:pt idx="25">
                  <c:v>76.740793220902177</c:v>
                </c:pt>
                <c:pt idx="26">
                  <c:v>75.059555437302578</c:v>
                </c:pt>
                <c:pt idx="27">
                  <c:v>75.486222540081073</c:v>
                </c:pt>
                <c:pt idx="28">
                  <c:v>71.934611073779593</c:v>
                </c:pt>
                <c:pt idx="29">
                  <c:v>66.220034867249836</c:v>
                </c:pt>
                <c:pt idx="30">
                  <c:v>66.981597306495857</c:v>
                </c:pt>
                <c:pt idx="31">
                  <c:v>64.073224440846516</c:v>
                </c:pt>
                <c:pt idx="32">
                  <c:v>57.798919217267731</c:v>
                </c:pt>
                <c:pt idx="33">
                  <c:v>52.208744264497867</c:v>
                </c:pt>
                <c:pt idx="34">
                  <c:v>59.243615858238527</c:v>
                </c:pt>
                <c:pt idx="35">
                  <c:v>63.43004130137556</c:v>
                </c:pt>
                <c:pt idx="36">
                  <c:v>67.291269188118605</c:v>
                </c:pt>
                <c:pt idx="37">
                  <c:v>70.793529495262092</c:v>
                </c:pt>
                <c:pt idx="38">
                  <c:v>72.198315835326341</c:v>
                </c:pt>
                <c:pt idx="39">
                  <c:v>69.458155076517059</c:v>
                </c:pt>
                <c:pt idx="40">
                  <c:v>67.657817078918185</c:v>
                </c:pt>
                <c:pt idx="41">
                  <c:v>68.680864652987722</c:v>
                </c:pt>
                <c:pt idx="42">
                  <c:v>71.491174105701177</c:v>
                </c:pt>
                <c:pt idx="43">
                  <c:v>70.340256375315789</c:v>
                </c:pt>
                <c:pt idx="44">
                  <c:v>67.593569017731923</c:v>
                </c:pt>
                <c:pt idx="45">
                  <c:v>62.242758866397537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93-45A4-90B7-B7ACF998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144960"/>
        <c:axId val="111146496"/>
      </c:lineChart>
      <c:catAx>
        <c:axId val="1111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VE"/>
          </a:p>
        </c:txPr>
        <c:crossAx val="111146496"/>
        <c:crosses val="autoZero"/>
        <c:auto val="1"/>
        <c:lblAlgn val="ctr"/>
        <c:lblOffset val="100"/>
        <c:noMultiLvlLbl val="0"/>
      </c:catAx>
      <c:valAx>
        <c:axId val="111146496"/>
        <c:scaling>
          <c:orientation val="minMax"/>
          <c:max val="250"/>
          <c:min val="50"/>
        </c:scaling>
        <c:delete val="0"/>
        <c:axPos val="l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VE"/>
          </a:p>
        </c:txPr>
        <c:crossAx val="11114496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69837690006275E-2"/>
          <c:y val="2.8074775227564731E-2"/>
          <c:w val="0.24119094143239647"/>
          <c:h val="0.17405288434690344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Renta Per capita</c:v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E9-4F9C-A883-6729F0F0BDE4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E9-4F9C-A883-6729F0F0BDE4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E9-4F9C-A883-6729F0F0BDE4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E9-4F9C-A883-6729F0F0BDE4}"/>
                </c:ext>
              </c:extLst>
            </c:dLbl>
            <c:dLbl>
              <c:idx val="52"/>
              <c:layout>
                <c:manualLayout>
                  <c:x val="-2.2939068100358423E-2"/>
                  <c:y val="-9.6676737160120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E9-4F9C-A883-6729F0F0BDE4}"/>
                </c:ext>
              </c:extLst>
            </c:dLbl>
            <c:dLbl>
              <c:idx val="56"/>
              <c:layout>
                <c:manualLayout>
                  <c:x val="-4.5878136200716846E-2"/>
                  <c:y val="-2.8197381671701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E9-4F9C-A883-6729F0F0BDE4}"/>
                </c:ext>
              </c:extLst>
            </c:dLbl>
            <c:dLbl>
              <c:idx val="5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E9-4F9C-A883-6729F0F0BDE4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E9-4F9C-A883-6729F0F0BD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'Calculos Gráfico2'!$A$3:$A$66</c:f>
              <c:numCache>
                <c:formatCode>General</c:formatCode>
                <c:ptCount val="6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</c:numCache>
            </c:numRef>
          </c:cat>
          <c:val>
            <c:numRef>
              <c:f>'Calculos Gráfico2'!$G$3:$G$66</c:f>
              <c:numCache>
                <c:formatCode>_(* #,##0.00_);_(* \(#,##0.00\);_(* "-"??_);_(@_)</c:formatCode>
                <c:ptCount val="64"/>
                <c:pt idx="0">
                  <c:v>0.40590759094543033</c:v>
                </c:pt>
                <c:pt idx="1">
                  <c:v>0.50928405727953485</c:v>
                </c:pt>
                <c:pt idx="2">
                  <c:v>0.4982359527834529</c:v>
                </c:pt>
                <c:pt idx="3">
                  <c:v>0.47399340316903976</c:v>
                </c:pt>
                <c:pt idx="4">
                  <c:v>0.4813124489877737</c:v>
                </c:pt>
                <c:pt idx="5">
                  <c:v>0.57466782810110573</c:v>
                </c:pt>
                <c:pt idx="6">
                  <c:v>0.74911127703764591</c:v>
                </c:pt>
                <c:pt idx="7">
                  <c:v>0.96259095304973041</c:v>
                </c:pt>
                <c:pt idx="8">
                  <c:v>0.69871395338332676</c:v>
                </c:pt>
                <c:pt idx="9">
                  <c:v>0.6039891235528807</c:v>
                </c:pt>
                <c:pt idx="10">
                  <c:v>0.57776856587339454</c:v>
                </c:pt>
                <c:pt idx="11">
                  <c:v>0.53509564354778283</c:v>
                </c:pt>
                <c:pt idx="12">
                  <c:v>0.6721367784433967</c:v>
                </c:pt>
                <c:pt idx="13">
                  <c:v>0.67718902499307976</c:v>
                </c:pt>
                <c:pt idx="14">
                  <c:v>0.69030423127699947</c:v>
                </c:pt>
                <c:pt idx="15">
                  <c:v>0.69944580886041685</c:v>
                </c:pt>
                <c:pt idx="16">
                  <c:v>0.58749938838155169</c:v>
                </c:pt>
                <c:pt idx="17">
                  <c:v>0.59393555886914207</c:v>
                </c:pt>
                <c:pt idx="18">
                  <c:v>0.62814000815927873</c:v>
                </c:pt>
                <c:pt idx="19">
                  <c:v>0.46499178313836459</c:v>
                </c:pt>
                <c:pt idx="20">
                  <c:v>0.50079822968318188</c:v>
                </c:pt>
                <c:pt idx="21">
                  <c:v>0.58503234398874937</c:v>
                </c:pt>
                <c:pt idx="22">
                  <c:v>0.52501136116511971</c:v>
                </c:pt>
                <c:pt idx="23">
                  <c:v>0.82151505988976203</c:v>
                </c:pt>
                <c:pt idx="24">
                  <c:v>2.0116575119422255</c:v>
                </c:pt>
                <c:pt idx="25">
                  <c:v>1.2133410508363365</c:v>
                </c:pt>
                <c:pt idx="26">
                  <c:v>1.2392114138417405</c:v>
                </c:pt>
                <c:pt idx="27">
                  <c:v>1.1643446811914979</c:v>
                </c:pt>
                <c:pt idx="28">
                  <c:v>0.96412529940505609</c:v>
                </c:pt>
                <c:pt idx="29">
                  <c:v>1.4802814328840241</c:v>
                </c:pt>
                <c:pt idx="30">
                  <c:v>1.6359872951059151</c:v>
                </c:pt>
                <c:pt idx="31">
                  <c:v>1.4935516317186721</c:v>
                </c:pt>
                <c:pt idx="32">
                  <c:v>1.0139039335314306</c:v>
                </c:pt>
                <c:pt idx="33">
                  <c:v>0.36283265492084377</c:v>
                </c:pt>
                <c:pt idx="34">
                  <c:v>0.40463476246367897</c:v>
                </c:pt>
                <c:pt idx="35">
                  <c:v>0.29306409033950342</c:v>
                </c:pt>
                <c:pt idx="36">
                  <c:v>0.10302178323440403</c:v>
                </c:pt>
                <c:pt idx="37">
                  <c:v>0.14059822911741673</c:v>
                </c:pt>
                <c:pt idx="38">
                  <c:v>0.10682223024092806</c:v>
                </c:pt>
                <c:pt idx="39">
                  <c:v>0.32444763837743829</c:v>
                </c:pt>
                <c:pt idx="40">
                  <c:v>0.51346163348662233</c:v>
                </c:pt>
                <c:pt idx="41">
                  <c:v>0.38348960258415049</c:v>
                </c:pt>
                <c:pt idx="42">
                  <c:v>0.2826394155891172</c:v>
                </c:pt>
                <c:pt idx="43">
                  <c:v>0.19365726768827887</c:v>
                </c:pt>
                <c:pt idx="44">
                  <c:v>0.20218652784937177</c:v>
                </c:pt>
                <c:pt idx="45">
                  <c:v>0.13947814221704993</c:v>
                </c:pt>
                <c:pt idx="46">
                  <c:v>0.35419643140985407</c:v>
                </c:pt>
                <c:pt idx="47">
                  <c:v>0.28146111848569283</c:v>
                </c:pt>
                <c:pt idx="48">
                  <c:v>2.5718679145419126E-2</c:v>
                </c:pt>
                <c:pt idx="49">
                  <c:v>0.1785580100637616</c:v>
                </c:pt>
                <c:pt idx="50">
                  <c:v>0.56633468170093904</c:v>
                </c:pt>
                <c:pt idx="51">
                  <c:v>0.31560622577980707</c:v>
                </c:pt>
                <c:pt idx="52">
                  <c:v>0.28685866277809097</c:v>
                </c:pt>
                <c:pt idx="53">
                  <c:v>0.39953157788162236</c:v>
                </c:pt>
                <c:pt idx="54">
                  <c:v>0.52422857316137228</c:v>
                </c:pt>
                <c:pt idx="55">
                  <c:v>0.81058165226645618</c:v>
                </c:pt>
                <c:pt idx="56">
                  <c:v>1.047103131971604</c:v>
                </c:pt>
                <c:pt idx="57">
                  <c:v>1.0333613993847688</c:v>
                </c:pt>
                <c:pt idx="58">
                  <c:v>1.5693218432933826</c:v>
                </c:pt>
                <c:pt idx="59">
                  <c:v>0.92682124811880517</c:v>
                </c:pt>
                <c:pt idx="60">
                  <c:v>1.1326415599615374</c:v>
                </c:pt>
                <c:pt idx="61">
                  <c:v>1.4499834597601537</c:v>
                </c:pt>
                <c:pt idx="62">
                  <c:v>1.486318119667138</c:v>
                </c:pt>
                <c:pt idx="63">
                  <c:v>1.3657684671791905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CE9-4F9C-A883-6729F0F0B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1248"/>
        <c:axId val="111622784"/>
      </c:lineChart>
      <c:lineChart>
        <c:grouping val="standard"/>
        <c:varyColors val="0"/>
        <c:ser>
          <c:idx val="1"/>
          <c:order val="1"/>
          <c:tx>
            <c:v>Prod. Per capita</c:v>
          </c:tx>
          <c:spPr>
            <a:ln w="38100">
              <a:solidFill>
                <a:srgbClr val="0070C0"/>
              </a:solidFill>
              <a:prstDash val="sysDot"/>
            </a:ln>
          </c:spPr>
          <c:marker>
            <c:symbol val="none"/>
          </c:marker>
          <c:dLbls>
            <c:dLbl>
              <c:idx val="7"/>
              <c:layout>
                <c:manualLayout>
                  <c:x val="-3.4408602150537634E-2"/>
                  <c:y val="-4.0281973816716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E9-4F9C-A883-6729F0F0BDE4}"/>
                </c:ext>
              </c:extLst>
            </c:dLbl>
            <c:dLbl>
              <c:idx val="12"/>
              <c:layout>
                <c:manualLayout>
                  <c:x val="-2.007168458781362E-2"/>
                  <c:y val="-5.2366565961732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E9-4F9C-A883-6729F0F0BDE4}"/>
                </c:ext>
              </c:extLst>
            </c:dLbl>
            <c:dLbl>
              <c:idx val="20"/>
              <c:layout>
                <c:manualLayout>
                  <c:x val="-1.7204301075268817E-2"/>
                  <c:y val="-5.2366565961732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E9-4F9C-A883-6729F0F0BDE4}"/>
                </c:ext>
              </c:extLst>
            </c:dLbl>
            <c:dLbl>
              <c:idx val="29"/>
              <c:layout>
                <c:manualLayout>
                  <c:x val="-4.014336917562724E-2"/>
                  <c:y val="6.8479355488418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E9-4F9C-A883-6729F0F0BDE4}"/>
                </c:ext>
              </c:extLst>
            </c:dLbl>
            <c:dLbl>
              <c:idx val="56"/>
              <c:layout>
                <c:manualLayout>
                  <c:x val="-4.3010752688172043E-3"/>
                  <c:y val="-5.6394763343403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E9-4F9C-A883-6729F0F0BDE4}"/>
                </c:ext>
              </c:extLst>
            </c:dLbl>
            <c:dLbl>
              <c:idx val="60"/>
              <c:layout>
                <c:manualLayout>
                  <c:x val="-4.3010752688172043E-3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E9-4F9C-A883-6729F0F0BD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'Calculos Gráfico2'!$I$3:$I$66</c:f>
              <c:numCache>
                <c:formatCode>_(* #,##0.00_);_(* \(#,##0.00\);_(* "-"??_);_(@_)</c:formatCode>
                <c:ptCount val="64"/>
                <c:pt idx="0">
                  <c:v>108.61541517679777</c:v>
                </c:pt>
                <c:pt idx="1">
                  <c:v>118.89887210858345</c:v>
                </c:pt>
                <c:pt idx="2">
                  <c:v>121.21845643764966</c:v>
                </c:pt>
                <c:pt idx="3">
                  <c:v>114.04230837316339</c:v>
                </c:pt>
                <c:pt idx="4">
                  <c:v>117.33248515691264</c:v>
                </c:pt>
                <c:pt idx="5">
                  <c:v>127.91307879772543</c:v>
                </c:pt>
                <c:pt idx="6">
                  <c:v>139.5671804452748</c:v>
                </c:pt>
                <c:pt idx="7">
                  <c:v>151.66492224880383</c:v>
                </c:pt>
                <c:pt idx="8">
                  <c:v>136.81589175183532</c:v>
                </c:pt>
                <c:pt idx="9">
                  <c:v>140.24057127010539</c:v>
                </c:pt>
                <c:pt idx="10">
                  <c:v>137.06643356643357</c:v>
                </c:pt>
                <c:pt idx="11">
                  <c:v>135.40382416465505</c:v>
                </c:pt>
                <c:pt idx="12">
                  <c:v>142.93562599437035</c:v>
                </c:pt>
                <c:pt idx="13">
                  <c:v>139.863555922605</c:v>
                </c:pt>
                <c:pt idx="14">
                  <c:v>140.98041894353369</c:v>
                </c:pt>
                <c:pt idx="15">
                  <c:v>139.38954255553111</c:v>
                </c:pt>
                <c:pt idx="16">
                  <c:v>130.84341769459803</c:v>
                </c:pt>
                <c:pt idx="17">
                  <c:v>133.05202222908306</c:v>
                </c:pt>
                <c:pt idx="18">
                  <c:v>131.07710699342499</c:v>
                </c:pt>
                <c:pt idx="19">
                  <c:v>126.49180406903866</c:v>
                </c:pt>
                <c:pt idx="20">
                  <c:v>126.24008954388583</c:v>
                </c:pt>
                <c:pt idx="21">
                  <c:v>116.82040761114618</c:v>
                </c:pt>
                <c:pt idx="22">
                  <c:v>102.42840334669688</c:v>
                </c:pt>
                <c:pt idx="23">
                  <c:v>103.4427885829755</c:v>
                </c:pt>
                <c:pt idx="24">
                  <c:v>88.342644547450604</c:v>
                </c:pt>
                <c:pt idx="25">
                  <c:v>67.250117794879841</c:v>
                </c:pt>
                <c:pt idx="26">
                  <c:v>63.486950572359945</c:v>
                </c:pt>
                <c:pt idx="27">
                  <c:v>59.784317865768863</c:v>
                </c:pt>
                <c:pt idx="28">
                  <c:v>55.879629197596323</c:v>
                </c:pt>
                <c:pt idx="29">
                  <c:v>58.817517267318614</c:v>
                </c:pt>
                <c:pt idx="30">
                  <c:v>52.36399178318203</c:v>
                </c:pt>
                <c:pt idx="31">
                  <c:v>49.599065420560756</c:v>
                </c:pt>
                <c:pt idx="32">
                  <c:v>43.4551108877301</c:v>
                </c:pt>
                <c:pt idx="33">
                  <c:v>40.29746796640304</c:v>
                </c:pt>
                <c:pt idx="34">
                  <c:v>37.028510740142401</c:v>
                </c:pt>
                <c:pt idx="35">
                  <c:v>33.309604387909907</c:v>
                </c:pt>
                <c:pt idx="36">
                  <c:v>34.207077885162022</c:v>
                </c:pt>
                <c:pt idx="37">
                  <c:v>31.839737556060019</c:v>
                </c:pt>
                <c:pt idx="38">
                  <c:v>31.065688976377952</c:v>
                </c:pt>
                <c:pt idx="39">
                  <c:v>33.524362680683311</c:v>
                </c:pt>
                <c:pt idx="40">
                  <c:v>39.490651127438554</c:v>
                </c:pt>
                <c:pt idx="41">
                  <c:v>41.316185572114662</c:v>
                </c:pt>
                <c:pt idx="42">
                  <c:v>41.441696113074208</c:v>
                </c:pt>
                <c:pt idx="43">
                  <c:v>40.196486908763788</c:v>
                </c:pt>
                <c:pt idx="44">
                  <c:v>40.044641616086736</c:v>
                </c:pt>
                <c:pt idx="45">
                  <c:v>39.38449848024316</c:v>
                </c:pt>
                <c:pt idx="46">
                  <c:v>38.621678073060174</c:v>
                </c:pt>
                <c:pt idx="47">
                  <c:v>38.329848861013112</c:v>
                </c:pt>
                <c:pt idx="48">
                  <c:v>48.63964464186563</c:v>
                </c:pt>
                <c:pt idx="49">
                  <c:v>42.82674822977333</c:v>
                </c:pt>
                <c:pt idx="50">
                  <c:v>43.257153398376651</c:v>
                </c:pt>
                <c:pt idx="51">
                  <c:v>41.085552554126515</c:v>
                </c:pt>
                <c:pt idx="52">
                  <c:v>40.275662382992223</c:v>
                </c:pt>
                <c:pt idx="53">
                  <c:v>37.651042073218328</c:v>
                </c:pt>
                <c:pt idx="54">
                  <c:v>42.193792494142052</c:v>
                </c:pt>
                <c:pt idx="55">
                  <c:v>42.328682170542635</c:v>
                </c:pt>
                <c:pt idx="56">
                  <c:v>41.253779134708466</c:v>
                </c:pt>
                <c:pt idx="57">
                  <c:v>39.907670406629265</c:v>
                </c:pt>
                <c:pt idx="58">
                  <c:v>38.98662429123479</c:v>
                </c:pt>
                <c:pt idx="59">
                  <c:v>37.376072724685116</c:v>
                </c:pt>
                <c:pt idx="60">
                  <c:v>36.51584174730052</c:v>
                </c:pt>
                <c:pt idx="61">
                  <c:v>36.329845736594812</c:v>
                </c:pt>
                <c:pt idx="62">
                  <c:v>34.852186276179125</c:v>
                </c:pt>
                <c:pt idx="63">
                  <c:v>34.182582085543544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CE9-4F9C-A883-6729F0F0B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58880"/>
        <c:axId val="111657344"/>
      </c:lineChart>
      <c:catAx>
        <c:axId val="1116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/>
          <a:lstStyle/>
          <a:p>
            <a:pPr>
              <a:defRPr sz="1400"/>
            </a:pPr>
            <a:endParaRPr lang="es-VE"/>
          </a:p>
        </c:txPr>
        <c:crossAx val="111622784"/>
        <c:crosses val="autoZero"/>
        <c:auto val="1"/>
        <c:lblAlgn val="ctr"/>
        <c:lblOffset val="100"/>
        <c:noMultiLvlLbl val="0"/>
      </c:catAx>
      <c:valAx>
        <c:axId val="111622784"/>
        <c:scaling>
          <c:orientation val="minMax"/>
          <c:max val="2.5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crossAx val="111621248"/>
        <c:crosses val="autoZero"/>
        <c:crossBetween val="between"/>
      </c:valAx>
      <c:valAx>
        <c:axId val="111657344"/>
        <c:scaling>
          <c:orientation val="minMax"/>
          <c:max val="180"/>
          <c:min val="30"/>
        </c:scaling>
        <c:delete val="0"/>
        <c:axPos val="r"/>
        <c:numFmt formatCode="_(* #,##0.00_);_(* \(#,##0.00\);_(* &quot;-&quot;??_);_(@_)" sourceLinked="1"/>
        <c:majorTickMark val="out"/>
        <c:minorTickMark val="none"/>
        <c:tickLblPos val="nextTo"/>
        <c:crossAx val="111658880"/>
        <c:crosses val="max"/>
        <c:crossBetween val="between"/>
      </c:valAx>
      <c:catAx>
        <c:axId val="111658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11657344"/>
        <c:crosses val="autoZero"/>
        <c:auto val="1"/>
        <c:lblAlgn val="ctr"/>
        <c:lblOffset val="100"/>
        <c:noMultiLvlLbl val="0"/>
      </c:catAx>
    </c:plotArea>
    <c:legend>
      <c:legendPos val="t"/>
      <c:overlay val="0"/>
      <c:txPr>
        <a:bodyPr/>
        <a:lstStyle/>
        <a:p>
          <a:pPr>
            <a:defRPr sz="1100" b="1"/>
          </a:pPr>
          <a:endParaRPr lang="es-VE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F4-4F15-94C9-DBCA000BAF2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F4-4F15-94C9-DBCA000BAF2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F4-4F15-94C9-DBCA000BAF29}"/>
                </c:ext>
              </c:extLst>
            </c:dLbl>
            <c:dLbl>
              <c:idx val="25"/>
              <c:layout>
                <c:manualLayout>
                  <c:x val="-3.5156950176096179E-2"/>
                  <c:y val="-2.625450747434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F4-4F15-94C9-DBCA000BAF29}"/>
                </c:ext>
              </c:extLst>
            </c:dLbl>
            <c:dLbl>
              <c:idx val="29"/>
              <c:layout>
                <c:manualLayout>
                  <c:x val="-3.2227204328088163E-2"/>
                  <c:y val="-2.4234929976318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F4-4F15-94C9-DBCA000BAF29}"/>
                </c:ext>
              </c:extLst>
            </c:dLbl>
            <c:dLbl>
              <c:idx val="31"/>
              <c:layout>
                <c:manualLayout>
                  <c:x val="-1.3192391796065697E-2"/>
                  <c:y val="-3.0293344426697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F4-4F15-94C9-DBCA000BAF29}"/>
                </c:ext>
              </c:extLst>
            </c:dLbl>
            <c:dLbl>
              <c:idx val="33"/>
              <c:layout>
                <c:manualLayout>
                  <c:x val="-2.929745848008015E-3"/>
                  <c:y val="-8.0783099921061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F4-4F15-94C9-DBCA000BAF29}"/>
                </c:ext>
              </c:extLst>
            </c:dLbl>
            <c:dLbl>
              <c:idx val="36"/>
              <c:layout>
                <c:manualLayout>
                  <c:x val="-1.9054374444656158E-2"/>
                  <c:y val="2.4234529179072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F4-4F15-94C9-DBCA000BAF29}"/>
                </c:ext>
              </c:extLst>
            </c:dLbl>
            <c:dLbl>
              <c:idx val="39"/>
              <c:layout>
                <c:manualLayout>
                  <c:x val="-1.1725768889019175E-2"/>
                  <c:y val="-2.0195440982560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F4-4F15-94C9-DBCA000BAF29}"/>
                </c:ext>
              </c:extLst>
            </c:dLbl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F4-4F15-94C9-DBCA000BAF29}"/>
                </c:ext>
              </c:extLst>
            </c:dLbl>
            <c:dLbl>
              <c:idx val="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F4-4F15-94C9-DBCA000BAF29}"/>
                </c:ext>
              </c:extLst>
            </c:dLbl>
            <c:dLbl>
              <c:idx val="5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F4-4F15-94C9-DBCA000BAF29}"/>
                </c:ext>
              </c:extLst>
            </c:dLbl>
            <c:dLbl>
              <c:idx val="6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F4-4F15-94C9-DBCA000BAF29}"/>
                </c:ext>
              </c:extLst>
            </c:dLbl>
            <c:dLbl>
              <c:idx val="64"/>
              <c:layout>
                <c:manualLayout>
                  <c:x val="-3.81087488893123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F4-4F15-94C9-DBCA000BAF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V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'Tipo de Cambio PPA'!$A$2:$A$66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'Tipo de Cambio PPA'!$X$2:$X$66</c:f>
              <c:numCache>
                <c:formatCode>0%</c:formatCode>
                <c:ptCount val="65"/>
                <c:pt idx="0">
                  <c:v>2.9319651947153167</c:v>
                </c:pt>
                <c:pt idx="1">
                  <c:v>2.8179936562045658</c:v>
                </c:pt>
                <c:pt idx="2">
                  <c:v>2.5001418221757752</c:v>
                </c:pt>
                <c:pt idx="3">
                  <c:v>2.3645489942197928</c:v>
                </c:pt>
                <c:pt idx="4">
                  <c:v>2.0260282714037441</c:v>
                </c:pt>
                <c:pt idx="5">
                  <c:v>1.9935156763067692</c:v>
                </c:pt>
                <c:pt idx="6">
                  <c:v>1.7731332405691533</c:v>
                </c:pt>
                <c:pt idx="7">
                  <c:v>1.5726676701845934</c:v>
                </c:pt>
                <c:pt idx="8">
                  <c:v>1.4373817508305902</c:v>
                </c:pt>
                <c:pt idx="9">
                  <c:v>1.3712058057891452</c:v>
                </c:pt>
                <c:pt idx="10">
                  <c:v>1.4013524557424699</c:v>
                </c:pt>
                <c:pt idx="11">
                  <c:v>1.0734984165648707</c:v>
                </c:pt>
                <c:pt idx="12">
                  <c:v>1.0681420519929579</c:v>
                </c:pt>
                <c:pt idx="13">
                  <c:v>1.0631800458793952</c:v>
                </c:pt>
                <c:pt idx="14">
                  <c:v>1.0134956089424112</c:v>
                </c:pt>
                <c:pt idx="15">
                  <c:v>1.026284860640122</c:v>
                </c:pt>
                <c:pt idx="16">
                  <c:v>1.0753225337298944</c:v>
                </c:pt>
                <c:pt idx="17">
                  <c:v>1.0059288836906777</c:v>
                </c:pt>
                <c:pt idx="18">
                  <c:v>1</c:v>
                </c:pt>
                <c:pt idx="19">
                  <c:v>0.96968698805278541</c:v>
                </c:pt>
                <c:pt idx="20">
                  <c:v>0.85395392071505394</c:v>
                </c:pt>
                <c:pt idx="21">
                  <c:v>0.9396049654548293</c:v>
                </c:pt>
                <c:pt idx="22">
                  <c:v>0.96598135288323472</c:v>
                </c:pt>
                <c:pt idx="23">
                  <c:v>1.0964169078075832</c:v>
                </c:pt>
                <c:pt idx="24">
                  <c:v>1.1193049686012961</c:v>
                </c:pt>
                <c:pt idx="25">
                  <c:v>1.124695190480381</c:v>
                </c:pt>
                <c:pt idx="26">
                  <c:v>1.0619624579209594</c:v>
                </c:pt>
                <c:pt idx="27">
                  <c:v>1.0689781476420448</c:v>
                </c:pt>
                <c:pt idx="28">
                  <c:v>1.0621994264032337</c:v>
                </c:pt>
                <c:pt idx="29">
                  <c:v>1.159916885258254</c:v>
                </c:pt>
                <c:pt idx="30">
                  <c:v>1.0756897791753415</c:v>
                </c:pt>
                <c:pt idx="31">
                  <c:v>1.113800429716737</c:v>
                </c:pt>
                <c:pt idx="32">
                  <c:v>1.0205714896857245</c:v>
                </c:pt>
                <c:pt idx="33">
                  <c:v>0.56416924470558838</c:v>
                </c:pt>
                <c:pt idx="34">
                  <c:v>0.45116899671642985</c:v>
                </c:pt>
                <c:pt idx="35">
                  <c:v>0.44230740604251179</c:v>
                </c:pt>
                <c:pt idx="36">
                  <c:v>0.35230014776587432</c:v>
                </c:pt>
                <c:pt idx="37">
                  <c:v>0.36318879090184741</c:v>
                </c:pt>
                <c:pt idx="38">
                  <c:v>0.42941884599258268</c:v>
                </c:pt>
                <c:pt idx="39">
                  <c:v>0.77171498925157256</c:v>
                </c:pt>
                <c:pt idx="40">
                  <c:v>0.7219447717228934</c:v>
                </c:pt>
                <c:pt idx="41">
                  <c:v>0.69470599656700227</c:v>
                </c:pt>
                <c:pt idx="42">
                  <c:v>0.75053131366041692</c:v>
                </c:pt>
                <c:pt idx="43">
                  <c:v>0.70484641099300349</c:v>
                </c:pt>
                <c:pt idx="44">
                  <c:v>0.69347514434649571</c:v>
                </c:pt>
                <c:pt idx="45">
                  <c:v>0.65939585085962538</c:v>
                </c:pt>
                <c:pt idx="46">
                  <c:v>0.81961233481023243</c:v>
                </c:pt>
                <c:pt idx="47">
                  <c:v>1.06702857763931</c:v>
                </c:pt>
                <c:pt idx="48">
                  <c:v>1.4824862762271362</c:v>
                </c:pt>
                <c:pt idx="49">
                  <c:v>1.7639551706714762</c:v>
                </c:pt>
                <c:pt idx="50">
                  <c:v>1.6881270833919053</c:v>
                </c:pt>
                <c:pt idx="51">
                  <c:v>1.6403621580081118</c:v>
                </c:pt>
                <c:pt idx="52">
                  <c:v>1.3517480766223848</c:v>
                </c:pt>
                <c:pt idx="53">
                  <c:v>1.6610701166430297</c:v>
                </c:pt>
                <c:pt idx="54">
                  <c:v>1.4366310452009023</c:v>
                </c:pt>
                <c:pt idx="55">
                  <c:v>1.218219901217177</c:v>
                </c:pt>
                <c:pt idx="56">
                  <c:v>1.3323323896898758</c:v>
                </c:pt>
                <c:pt idx="57">
                  <c:v>1.5654032962453972</c:v>
                </c:pt>
                <c:pt idx="58">
                  <c:v>1.8831829368663144</c:v>
                </c:pt>
                <c:pt idx="59">
                  <c:v>2.5425204891845148</c:v>
                </c:pt>
                <c:pt idx="60">
                  <c:v>1.686130400173405</c:v>
                </c:pt>
                <c:pt idx="61">
                  <c:v>1.9990600860083354</c:v>
                </c:pt>
                <c:pt idx="62">
                  <c:v>2.2720880648696702</c:v>
                </c:pt>
                <c:pt idx="63">
                  <c:v>2.3225069281519661</c:v>
                </c:pt>
                <c:pt idx="64">
                  <c:v>4.3616383530370788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9F4-4F15-94C9-DBCA000BAF29}"/>
            </c:ext>
          </c:extLst>
        </c:ser>
        <c:ser>
          <c:idx val="1"/>
          <c:order val="1"/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'Tipo de Cambio PPA'!$A$2:$A$66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'Tipo de Cambio PPA'!$Y$2:$Y$66</c:f>
              <c:numCache>
                <c:formatCode>0%</c:formatCode>
                <c:ptCount val="6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9F4-4F15-94C9-DBCA000BA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14496"/>
        <c:axId val="113120384"/>
      </c:lineChart>
      <c:catAx>
        <c:axId val="1131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s-VE"/>
          </a:p>
        </c:txPr>
        <c:crossAx val="113120384"/>
        <c:crosses val="autoZero"/>
        <c:auto val="1"/>
        <c:lblAlgn val="ctr"/>
        <c:lblOffset val="100"/>
        <c:noMultiLvlLbl val="0"/>
      </c:catAx>
      <c:valAx>
        <c:axId val="113120384"/>
        <c:scaling>
          <c:orientation val="minMax"/>
          <c:max val="4.5"/>
        </c:scaling>
        <c:delete val="0"/>
        <c:axPos val="l"/>
        <c:numFmt formatCode="0%" sourceLinked="1"/>
        <c:majorTickMark val="out"/>
        <c:minorTickMark val="none"/>
        <c:tickLblPos val="nextTo"/>
        <c:crossAx val="113114496"/>
        <c:crosses val="autoZero"/>
        <c:crossBetween val="between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'Calculos Gráfico4'!$D$1</c:f>
              <c:strCache>
                <c:ptCount val="1"/>
                <c:pt idx="0">
                  <c:v>Deuda externa acumulada, total (DOD,  Millones US$ a precios actuales) 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41833923652106E-2"/>
                  <c:y val="-4.1343680466521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D6-44ED-85C5-2C710F08122F}"/>
                </c:ext>
              </c:extLst>
            </c:dLbl>
            <c:dLbl>
              <c:idx val="5"/>
              <c:layout>
                <c:manualLayout>
                  <c:x val="-2.9909484454939E-2"/>
                  <c:y val="-5.512490728869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6-44ED-85C5-2C710F08122F}"/>
                </c:ext>
              </c:extLst>
            </c:dLbl>
            <c:dLbl>
              <c:idx val="8"/>
              <c:layout>
                <c:manualLayout>
                  <c:x val="4.7225501770956314E-3"/>
                  <c:y val="1.033592011663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D6-44ED-85C5-2C710F08122F}"/>
                </c:ext>
              </c:extLst>
            </c:dLbl>
            <c:dLbl>
              <c:idx val="13"/>
              <c:layout>
                <c:manualLayout>
                  <c:x val="-5.0373868555686735E-2"/>
                  <c:y val="-4.1343680466521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D6-44ED-85C5-2C710F08122F}"/>
                </c:ext>
              </c:extLst>
            </c:dLbl>
            <c:dLbl>
              <c:idx val="28"/>
              <c:layout>
                <c:manualLayout>
                  <c:x val="-2.6761117670208581E-2"/>
                  <c:y val="-3.4453067055434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D6-44ED-85C5-2C710F08122F}"/>
                </c:ext>
              </c:extLst>
            </c:dLbl>
            <c:dLbl>
              <c:idx val="36"/>
              <c:layout>
                <c:manualLayout>
                  <c:x val="-1.4167650531286895E-2"/>
                  <c:y val="4.1343680466521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D6-44ED-85C5-2C710F08122F}"/>
                </c:ext>
              </c:extLst>
            </c:dLbl>
            <c:dLbl>
              <c:idx val="37"/>
              <c:layout>
                <c:manualLayout>
                  <c:x val="-1.5741833923652105E-3"/>
                  <c:y val="3.1007760349891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D6-44ED-85C5-2C710F08122F}"/>
                </c:ext>
              </c:extLst>
            </c:dLbl>
            <c:dLbl>
              <c:idx val="44"/>
              <c:layout>
                <c:manualLayout>
                  <c:x val="-4.6386966933577273E-2"/>
                  <c:y val="-2.5169711846056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D6-44ED-85C5-2C710F08122F}"/>
                </c:ext>
              </c:extLst>
            </c:dLbl>
            <c:dLbl>
              <c:idx val="45"/>
              <c:layout>
                <c:manualLayout>
                  <c:x val="-5.5096542684230469E-2"/>
                  <c:y val="3.7898373760978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D6-44ED-85C5-2C710F0812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V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'Calculos Gráfico4'!$A$2:$A$47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'Calculos Gráfico4'!$D$2:$D$47</c:f>
              <c:numCache>
                <c:formatCode>_ * #,##0_ ;_ * \-#,##0_ ;_ * "-"??_ ;_ @_ </c:formatCode>
                <c:ptCount val="46"/>
                <c:pt idx="0">
                  <c:v>1493.9469999999999</c:v>
                </c:pt>
                <c:pt idx="1">
                  <c:v>1998.462</c:v>
                </c:pt>
                <c:pt idx="2">
                  <c:v>2613.7890000000002</c:v>
                </c:pt>
                <c:pt idx="3">
                  <c:v>2881.2310000000002</c:v>
                </c:pt>
                <c:pt idx="4">
                  <c:v>2722.9009999999998</c:v>
                </c:pt>
                <c:pt idx="5">
                  <c:v>2290.473</c:v>
                </c:pt>
                <c:pt idx="6">
                  <c:v>4998.7430000000004</c:v>
                </c:pt>
                <c:pt idx="7">
                  <c:v>10790.569</c:v>
                </c:pt>
                <c:pt idx="8">
                  <c:v>16630.900000000001</c:v>
                </c:pt>
                <c:pt idx="9">
                  <c:v>24101.914000000001</c:v>
                </c:pt>
                <c:pt idx="10">
                  <c:v>29382.195</c:v>
                </c:pt>
                <c:pt idx="11">
                  <c:v>32151.263999999999</c:v>
                </c:pt>
                <c:pt idx="12">
                  <c:v>32181.845000000001</c:v>
                </c:pt>
                <c:pt idx="13">
                  <c:v>38321.052000000003</c:v>
                </c:pt>
                <c:pt idx="14">
                  <c:v>36900.072999999997</c:v>
                </c:pt>
                <c:pt idx="15">
                  <c:v>35344.222000000002</c:v>
                </c:pt>
                <c:pt idx="16">
                  <c:v>34349.097000000002</c:v>
                </c:pt>
                <c:pt idx="17">
                  <c:v>34576.904999999999</c:v>
                </c:pt>
                <c:pt idx="18">
                  <c:v>34742.786</c:v>
                </c:pt>
                <c:pt idx="19">
                  <c:v>32380.475999999999</c:v>
                </c:pt>
                <c:pt idx="20">
                  <c:v>33172.571000000004</c:v>
                </c:pt>
                <c:pt idx="21">
                  <c:v>34123.002999999997</c:v>
                </c:pt>
                <c:pt idx="22">
                  <c:v>37849.462</c:v>
                </c:pt>
                <c:pt idx="23">
                  <c:v>37540.19</c:v>
                </c:pt>
                <c:pt idx="24">
                  <c:v>36943.074000000001</c:v>
                </c:pt>
                <c:pt idx="25">
                  <c:v>35744.353999999999</c:v>
                </c:pt>
                <c:pt idx="26">
                  <c:v>34763.665999999997</c:v>
                </c:pt>
                <c:pt idx="27">
                  <c:v>39947.61</c:v>
                </c:pt>
                <c:pt idx="28">
                  <c:v>44179.41</c:v>
                </c:pt>
                <c:pt idx="29">
                  <c:v>43484.307999999997</c:v>
                </c:pt>
                <c:pt idx="30">
                  <c:v>42753.311000000002</c:v>
                </c:pt>
                <c:pt idx="31">
                  <c:v>39552.75</c:v>
                </c:pt>
                <c:pt idx="32">
                  <c:v>37132.966</c:v>
                </c:pt>
                <c:pt idx="33">
                  <c:v>38105.847999999998</c:v>
                </c:pt>
                <c:pt idx="34">
                  <c:v>39193.252</c:v>
                </c:pt>
                <c:pt idx="35">
                  <c:v>45357.224000000002</c:v>
                </c:pt>
                <c:pt idx="36">
                  <c:v>45167.275999999998</c:v>
                </c:pt>
                <c:pt idx="37">
                  <c:v>58712.125999999997</c:v>
                </c:pt>
                <c:pt idx="38">
                  <c:v>66930.077999999994</c:v>
                </c:pt>
                <c:pt idx="39">
                  <c:v>84578.254000000001</c:v>
                </c:pt>
                <c:pt idx="40">
                  <c:v>101765.867</c:v>
                </c:pt>
                <c:pt idx="41">
                  <c:v>118171.694</c:v>
                </c:pt>
                <c:pt idx="42">
                  <c:v>130629.842</c:v>
                </c:pt>
                <c:pt idx="43">
                  <c:v>132345.77900000001</c:v>
                </c:pt>
                <c:pt idx="44">
                  <c:v>135747.69500000001</c:v>
                </c:pt>
                <c:pt idx="45">
                  <c:v>123666.152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BD6-44ED-85C5-2C710F081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90336"/>
        <c:axId val="113808512"/>
      </c:lineChart>
      <c:lineChart>
        <c:grouping val="standard"/>
        <c:varyColors val="0"/>
        <c:ser>
          <c:idx val="1"/>
          <c:order val="1"/>
          <c:tx>
            <c:strRef>
              <c:f>'Calculos Gráfico4'!$E$1</c:f>
              <c:strCache>
                <c:ptCount val="1"/>
                <c:pt idx="0">
                  <c:v>Flujo Neto de deuda externa (Millones US$ actuales)</c:v>
                </c:pt>
              </c:strCache>
            </c:strRef>
          </c:tx>
          <c:spPr>
            <a:ln w="38100">
              <a:solidFill>
                <a:srgbClr val="AA26A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8709169618260532E-3"/>
                  <c:y val="-5.512490728869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D6-44ED-85C5-2C710F08122F}"/>
                </c:ext>
              </c:extLst>
            </c:dLbl>
            <c:dLbl>
              <c:idx val="7"/>
              <c:layout>
                <c:manualLayout>
                  <c:x val="-5.0373868555686735E-2"/>
                  <c:y val="-3.4453067055434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D6-44ED-85C5-2C710F08122F}"/>
                </c:ext>
              </c:extLst>
            </c:dLbl>
            <c:dLbl>
              <c:idx val="8"/>
              <c:layout>
                <c:manualLayout>
                  <c:x val="-2.0569491032918819E-2"/>
                  <c:y val="-2.619953238601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D6-44ED-85C5-2C710F08122F}"/>
                </c:ext>
              </c:extLst>
            </c:dLbl>
            <c:dLbl>
              <c:idx val="9"/>
              <c:layout>
                <c:manualLayout>
                  <c:x val="-2.5815278058291896E-2"/>
                  <c:y val="2.7623037606040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D6-44ED-85C5-2C710F08122F}"/>
                </c:ext>
              </c:extLst>
            </c:dLbl>
            <c:dLbl>
              <c:idx val="12"/>
              <c:layout>
                <c:manualLayout>
                  <c:x val="-8.8145046491306615E-3"/>
                  <c:y val="-3.639155594915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D6-44ED-85C5-2C710F08122F}"/>
                </c:ext>
              </c:extLst>
            </c:dLbl>
            <c:dLbl>
              <c:idx val="13"/>
              <c:layout>
                <c:manualLayout>
                  <c:x val="-8.2913024899703199E-3"/>
                  <c:y val="-3.003847539438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D6-44ED-85C5-2C710F08122F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D6-44ED-85C5-2C710F08122F}"/>
                </c:ext>
              </c:extLst>
            </c:dLbl>
            <c:dLbl>
              <c:idx val="22"/>
              <c:layout>
                <c:manualLayout>
                  <c:x val="-2.9909484454939E-2"/>
                  <c:y val="-4.134368046652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D6-44ED-85C5-2C710F08122F}"/>
                </c:ext>
              </c:extLst>
            </c:dLbl>
            <c:dLbl>
              <c:idx val="27"/>
              <c:layout>
                <c:manualLayout>
                  <c:x val="-3.3565323627051339E-3"/>
                  <c:y val="1.7652615498729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D6-44ED-85C5-2C710F08122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D6-44ED-85C5-2C710F08122F}"/>
                </c:ext>
              </c:extLst>
            </c:dLbl>
            <c:dLbl>
              <c:idx val="35"/>
              <c:layout>
                <c:manualLayout>
                  <c:x val="-2.2038567493112948E-2"/>
                  <c:y val="-5.512490728869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BD6-44ED-85C5-2C710F08122F}"/>
                </c:ext>
              </c:extLst>
            </c:dLbl>
            <c:dLbl>
              <c:idx val="36"/>
              <c:layout>
                <c:manualLayout>
                  <c:x val="-5.874066089643562E-2"/>
                  <c:y val="1.8823527861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BD6-44ED-85C5-2C710F08122F}"/>
                </c:ext>
              </c:extLst>
            </c:dLbl>
            <c:dLbl>
              <c:idx val="37"/>
              <c:layout>
                <c:manualLayout>
                  <c:x val="-2.3105699737232081E-2"/>
                  <c:y val="-6.225877723153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BD6-44ED-85C5-2C710F08122F}"/>
                </c:ext>
              </c:extLst>
            </c:dLbl>
            <c:dLbl>
              <c:idx val="40"/>
              <c:layout>
                <c:manualLayout>
                  <c:x val="-7.3454205409422171E-2"/>
                  <c:y val="-1.0108765541431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BD6-44ED-85C5-2C710F08122F}"/>
                </c:ext>
              </c:extLst>
            </c:dLbl>
            <c:dLbl>
              <c:idx val="43"/>
              <c:layout>
                <c:manualLayout>
                  <c:x val="-6.6115702479338734E-2"/>
                  <c:y val="3.4453067055434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BD6-44ED-85C5-2C710F08122F}"/>
                </c:ext>
              </c:extLst>
            </c:dLbl>
            <c:dLbl>
              <c:idx val="45"/>
              <c:layout>
                <c:manualLayout>
                  <c:x val="-2.9349463046251304E-2"/>
                  <c:y val="3.7898365465627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BD6-44ED-85C5-2C710F0812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V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'Calculos Gráfico4'!$A$2:$A$47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'Calculos Gráfico4'!$E$2:$E$47</c:f>
              <c:numCache>
                <c:formatCode>_ * #,##0_ ;_ * \-#,##0_ ;_ * "-"??_ ;_ @_ </c:formatCode>
                <c:ptCount val="46"/>
                <c:pt idx="0">
                  <c:v>127</c:v>
                </c:pt>
                <c:pt idx="1">
                  <c:v>180</c:v>
                </c:pt>
                <c:pt idx="2">
                  <c:v>124</c:v>
                </c:pt>
                <c:pt idx="3">
                  <c:v>80</c:v>
                </c:pt>
                <c:pt idx="4">
                  <c:v>-179</c:v>
                </c:pt>
                <c:pt idx="5">
                  <c:v>58</c:v>
                </c:pt>
                <c:pt idx="6">
                  <c:v>2147</c:v>
                </c:pt>
                <c:pt idx="7">
                  <c:v>1559</c:v>
                </c:pt>
                <c:pt idx="8">
                  <c:v>2505</c:v>
                </c:pt>
                <c:pt idx="9">
                  <c:v>888</c:v>
                </c:pt>
                <c:pt idx="10">
                  <c:v>1730</c:v>
                </c:pt>
                <c:pt idx="11">
                  <c:v>286</c:v>
                </c:pt>
                <c:pt idx="12">
                  <c:v>3076</c:v>
                </c:pt>
                <c:pt idx="13">
                  <c:v>630</c:v>
                </c:pt>
                <c:pt idx="14">
                  <c:v>-5569.16</c:v>
                </c:pt>
                <c:pt idx="15">
                  <c:v>-1121.5509999999999</c:v>
                </c:pt>
                <c:pt idx="16">
                  <c:v>-1427.2929999999999</c:v>
                </c:pt>
                <c:pt idx="17">
                  <c:v>790.58299999999997</c:v>
                </c:pt>
                <c:pt idx="18">
                  <c:v>486.59699999999998</c:v>
                </c:pt>
                <c:pt idx="19">
                  <c:v>-1492.2829999999999</c:v>
                </c:pt>
                <c:pt idx="20">
                  <c:v>2035.9580000000001</c:v>
                </c:pt>
                <c:pt idx="21">
                  <c:v>1477.1020000000001</c:v>
                </c:pt>
                <c:pt idx="22">
                  <c:v>4221.317</c:v>
                </c:pt>
                <c:pt idx="23">
                  <c:v>-281.53699999999998</c:v>
                </c:pt>
                <c:pt idx="24">
                  <c:v>-1492.17</c:v>
                </c:pt>
                <c:pt idx="25">
                  <c:v>-1558.26</c:v>
                </c:pt>
                <c:pt idx="26">
                  <c:v>-85.234999999999999</c:v>
                </c:pt>
                <c:pt idx="27">
                  <c:v>-2535</c:v>
                </c:pt>
                <c:pt idx="28">
                  <c:v>3</c:v>
                </c:pt>
                <c:pt idx="29">
                  <c:v>474</c:v>
                </c:pt>
                <c:pt idx="30">
                  <c:v>-2464</c:v>
                </c:pt>
                <c:pt idx="31">
                  <c:v>53</c:v>
                </c:pt>
                <c:pt idx="32">
                  <c:v>-96</c:v>
                </c:pt>
                <c:pt idx="33">
                  <c:v>-1431</c:v>
                </c:pt>
                <c:pt idx="34">
                  <c:v>-2116</c:v>
                </c:pt>
                <c:pt idx="35">
                  <c:v>2397</c:v>
                </c:pt>
                <c:pt idx="36">
                  <c:v>-3927</c:v>
                </c:pt>
                <c:pt idx="37">
                  <c:v>8867</c:v>
                </c:pt>
                <c:pt idx="38">
                  <c:v>987</c:v>
                </c:pt>
                <c:pt idx="39">
                  <c:v>12904</c:v>
                </c:pt>
                <c:pt idx="40">
                  <c:v>17000</c:v>
                </c:pt>
                <c:pt idx="41">
                  <c:v>12476</c:v>
                </c:pt>
                <c:pt idx="42">
                  <c:v>6261</c:v>
                </c:pt>
                <c:pt idx="43">
                  <c:v>-2445</c:v>
                </c:pt>
                <c:pt idx="44">
                  <c:v>6256</c:v>
                </c:pt>
                <c:pt idx="45">
                  <c:v>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BD6-44ED-85C5-2C710F081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08736"/>
        <c:axId val="113810048"/>
      </c:lineChart>
      <c:catAx>
        <c:axId val="1137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s-VE"/>
          </a:p>
        </c:txPr>
        <c:crossAx val="113808512"/>
        <c:crosses val="autoZero"/>
        <c:auto val="1"/>
        <c:lblAlgn val="ctr"/>
        <c:lblOffset val="100"/>
        <c:noMultiLvlLbl val="0"/>
      </c:catAx>
      <c:valAx>
        <c:axId val="113808512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VE"/>
          </a:p>
        </c:txPr>
        <c:crossAx val="113790336"/>
        <c:crosses val="autoZero"/>
        <c:crossBetween val="between"/>
      </c:valAx>
      <c:valAx>
        <c:axId val="113810048"/>
        <c:scaling>
          <c:orientation val="minMax"/>
          <c:min val="-20000"/>
        </c:scaling>
        <c:delete val="0"/>
        <c:axPos val="r"/>
        <c:numFmt formatCode="_ * #,##0_ ;_ * \-#,##0_ ;_ * &quot;-&quot;??_ ;_ @_ " sourceLinked="1"/>
        <c:majorTickMark val="out"/>
        <c:minorTickMark val="none"/>
        <c:tickLblPos val="nextTo"/>
        <c:crossAx val="113508736"/>
        <c:crosses val="max"/>
        <c:crossBetween val="between"/>
      </c:valAx>
      <c:catAx>
        <c:axId val="11350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810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8.2926369740972505E-2"/>
          <c:y val="1.1972870022523015E-2"/>
          <c:w val="0.49834084788988148"/>
          <c:h val="0.1511976916987641"/>
        </c:manualLayout>
      </c:layout>
      <c:overlay val="1"/>
      <c:txPr>
        <a:bodyPr/>
        <a:lstStyle/>
        <a:p>
          <a:pPr>
            <a:defRPr sz="1100" b="1"/>
          </a:pPr>
          <a:endParaRPr lang="es-VE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'Cálculos Gráfico 5'!$J$1</c:f>
              <c:strCache>
                <c:ptCount val="1"/>
                <c:pt idx="0">
                  <c:v>Salidas netas de capital ( % de las Exportaciones)</c:v>
                </c:pt>
              </c:strCache>
            </c:strRef>
          </c:tx>
          <c:spPr>
            <a:ln w="38100">
              <a:solidFill>
                <a:srgbClr val="008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1.176908726442278E-2"/>
                  <c:y val="-1.010876554143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A7-4ECD-B627-2AC368A33E96}"/>
                </c:ext>
              </c:extLst>
            </c:dLbl>
            <c:dLbl>
              <c:idx val="1"/>
              <c:layout>
                <c:manualLayout>
                  <c:x val="-2.7951582253004086E-2"/>
                  <c:y val="-1.4152271758003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A7-4ECD-B627-2AC368A33E9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A7-4ECD-B627-2AC368A33E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A7-4ECD-B627-2AC368A33E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A7-4ECD-B627-2AC368A33E9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A7-4ECD-B627-2AC368A33E9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A7-4ECD-B627-2AC368A33E9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A7-4ECD-B627-2AC368A33E9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A7-4ECD-B627-2AC368A33E9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A7-4ECD-B627-2AC368A33E9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A7-4ECD-B627-2AC368A33E96}"/>
                </c:ext>
              </c:extLst>
            </c:dLbl>
            <c:dLbl>
              <c:idx val="13"/>
              <c:layout>
                <c:manualLayout>
                  <c:x val="-5.1489756781849659E-2"/>
                  <c:y val="-1.010876554143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A7-4ECD-B627-2AC368A33E9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A7-4ECD-B627-2AC368A33E96}"/>
                </c:ext>
              </c:extLst>
            </c:dLbl>
            <c:dLbl>
              <c:idx val="15"/>
              <c:layout>
                <c:manualLayout>
                  <c:x val="-5.4432028597955352E-2"/>
                  <c:y val="-2.021753108286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A7-4ECD-B627-2AC368A33E96}"/>
                </c:ext>
              </c:extLst>
            </c:dLbl>
            <c:dLbl>
              <c:idx val="17"/>
              <c:layout>
                <c:manualLayout>
                  <c:x val="1.9124766804687016E-2"/>
                  <c:y val="-8.0870124331448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A7-4ECD-B627-2AC368A33E9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A7-4ECD-B627-2AC368A33E9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0A7-4ECD-B627-2AC368A33E9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A7-4ECD-B627-2AC368A33E9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0A7-4ECD-B627-2AC368A33E9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0A7-4ECD-B627-2AC368A33E9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0A7-4ECD-B627-2AC368A33E96}"/>
                </c:ext>
              </c:extLst>
            </c:dLbl>
            <c:dLbl>
              <c:idx val="26"/>
              <c:layout>
                <c:manualLayout>
                  <c:x val="-5.7374300414061045E-2"/>
                  <c:y val="-4.04350621657249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0A7-4ECD-B627-2AC368A33E9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0A7-4ECD-B627-2AC368A33E9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0A7-4ECD-B627-2AC368A33E9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0A7-4ECD-B627-2AC368A33E96}"/>
                </c:ext>
              </c:extLst>
            </c:dLbl>
            <c:dLbl>
              <c:idx val="33"/>
              <c:layout>
                <c:manualLayout>
                  <c:x val="-5.8845436322112815E-3"/>
                  <c:y val="-1.8195777974575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0A7-4ECD-B627-2AC368A33E9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0A7-4ECD-B627-2AC368A33E96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0A7-4ECD-B627-2AC368A33E9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0A7-4ECD-B627-2AC368A33E96}"/>
                </c:ext>
              </c:extLst>
            </c:dLbl>
            <c:dLbl>
              <c:idx val="38"/>
              <c:layout>
                <c:manualLayout>
                  <c:x val="-4.8547484965743966E-2"/>
                  <c:y val="1.8195777974575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0A7-4ECD-B627-2AC368A33E96}"/>
                </c:ext>
              </c:extLst>
            </c:dLbl>
            <c:dLbl>
              <c:idx val="39"/>
              <c:layout>
                <c:manualLayout>
                  <c:x val="-2.9422718161056946E-2"/>
                  <c:y val="-1.6174024866289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0A7-4ECD-B627-2AC368A33E96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0A7-4ECD-B627-2AC368A33E96}"/>
                </c:ext>
              </c:extLst>
            </c:dLbl>
            <c:dLbl>
              <c:idx val="41"/>
              <c:layout>
                <c:manualLayout>
                  <c:x val="-1.4711359080528475E-3"/>
                  <c:y val="2.2239124997990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0A7-4ECD-B627-2AC368A33E96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0A7-4ECD-B627-2AC368A33E96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0A7-4ECD-B627-2AC368A33E96}"/>
                </c:ext>
              </c:extLst>
            </c:dLbl>
            <c:dLbl>
              <c:idx val="44"/>
              <c:layout>
                <c:manualLayout>
                  <c:x val="-6.0316572230166635E-2"/>
                  <c:y val="-1.4152271758003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0A7-4ECD-B627-2AC368A33E96}"/>
                </c:ext>
              </c:extLst>
            </c:dLbl>
            <c:dLbl>
              <c:idx val="45"/>
              <c:layout>
                <c:manualLayout>
                  <c:x val="-4.4134077241585419E-2"/>
                  <c:y val="-1.0108765541431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0A7-4ECD-B627-2AC368A33E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V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'Cálculos Gráfico 5'!$A$2:$A$47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'Cálculos Gráfico 5'!$J$2:$J$47</c:f>
              <c:numCache>
                <c:formatCode>0%</c:formatCode>
                <c:ptCount val="46"/>
                <c:pt idx="0">
                  <c:v>4.7348484848484841E-2</c:v>
                </c:pt>
                <c:pt idx="1">
                  <c:v>0.27982233502538068</c:v>
                </c:pt>
                <c:pt idx="2">
                  <c:v>0.26389756402248599</c:v>
                </c:pt>
                <c:pt idx="3">
                  <c:v>0.26983135540287323</c:v>
                </c:pt>
                <c:pt idx="4">
                  <c:v>0.17732506643046944</c:v>
                </c:pt>
                <c:pt idx="5">
                  <c:v>0.1612113115119127</c:v>
                </c:pt>
                <c:pt idx="6">
                  <c:v>0.12631128238064654</c:v>
                </c:pt>
                <c:pt idx="7">
                  <c:v>0.31011282475934165</c:v>
                </c:pt>
                <c:pt idx="8">
                  <c:v>0.46206671026814911</c:v>
                </c:pt>
                <c:pt idx="9">
                  <c:v>0.56114206128133703</c:v>
                </c:pt>
                <c:pt idx="10">
                  <c:v>0.74531776913099868</c:v>
                </c:pt>
                <c:pt idx="11">
                  <c:v>1.0578762202071257</c:v>
                </c:pt>
                <c:pt idx="12">
                  <c:v>1.5471663841123759</c:v>
                </c:pt>
                <c:pt idx="13">
                  <c:v>2.4232671590216142</c:v>
                </c:pt>
                <c:pt idx="14">
                  <c:v>2.3529411764705883</c:v>
                </c:pt>
                <c:pt idx="15">
                  <c:v>2.6250087516628158</c:v>
                </c:pt>
                <c:pt idx="16">
                  <c:v>4.4161687170474515</c:v>
                </c:pt>
                <c:pt idx="17">
                  <c:v>3.5882916546900447</c:v>
                </c:pt>
                <c:pt idx="18">
                  <c:v>3.5412616544336442</c:v>
                </c:pt>
                <c:pt idx="19">
                  <c:v>2.7427797135114207</c:v>
                </c:pt>
                <c:pt idx="20">
                  <c:v>2.4131506535198346</c:v>
                </c:pt>
                <c:pt idx="21">
                  <c:v>2.9454168893639769</c:v>
                </c:pt>
                <c:pt idx="22">
                  <c:v>3.2312696597083219</c:v>
                </c:pt>
                <c:pt idx="23">
                  <c:v>2.8972302207596328</c:v>
                </c:pt>
                <c:pt idx="24">
                  <c:v>2.8615529707639107</c:v>
                </c:pt>
                <c:pt idx="25">
                  <c:v>2.5931429784523932</c:v>
                </c:pt>
                <c:pt idx="26">
                  <c:v>2.2518151533270694</c:v>
                </c:pt>
                <c:pt idx="27">
                  <c:v>2.4519291190147041</c:v>
                </c:pt>
                <c:pt idx="28">
                  <c:v>3.6103236008358275</c:v>
                </c:pt>
                <c:pt idx="29">
                  <c:v>3.2417592901779324</c:v>
                </c:pt>
                <c:pt idx="30">
                  <c:v>2.0084404545318977</c:v>
                </c:pt>
                <c:pt idx="31">
                  <c:v>2.7317283533955825</c:v>
                </c:pt>
                <c:pt idx="32">
                  <c:v>2.9706134946417242</c:v>
                </c:pt>
                <c:pt idx="33">
                  <c:v>2.9967682702901213</c:v>
                </c:pt>
                <c:pt idx="34">
                  <c:v>2.1892457396390039</c:v>
                </c:pt>
                <c:pt idx="35">
                  <c:v>1.7006604924976669</c:v>
                </c:pt>
                <c:pt idx="36">
                  <c:v>1.5117874897069139</c:v>
                </c:pt>
                <c:pt idx="37">
                  <c:v>1.675441970454578</c:v>
                </c:pt>
                <c:pt idx="38">
                  <c:v>1.4187409558907731</c:v>
                </c:pt>
                <c:pt idx="39">
                  <c:v>2.6433039335674842</c:v>
                </c:pt>
                <c:pt idx="40">
                  <c:v>2.5391331648900386</c:v>
                </c:pt>
                <c:pt idx="41">
                  <c:v>1.94718764333792</c:v>
                </c:pt>
                <c:pt idx="42">
                  <c:v>1.9455847645514268</c:v>
                </c:pt>
                <c:pt idx="43">
                  <c:v>2.2043987245501562</c:v>
                </c:pt>
                <c:pt idx="44">
                  <c:v>2.707671922263565</c:v>
                </c:pt>
                <c:pt idx="45">
                  <c:v>5.4766900390729543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80A7-4ECD-B627-2AC368A33E96}"/>
            </c:ext>
          </c:extLst>
        </c:ser>
        <c:ser>
          <c:idx val="1"/>
          <c:order val="1"/>
          <c:tx>
            <c:strRef>
              <c:f>'Cálculos Gráfico 5'!$K$1</c:f>
              <c:strCache>
                <c:ptCount val="1"/>
                <c:pt idx="0">
                  <c:v>Volumen de deuda externa (% de exportaciones)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3240223172475626E-2"/>
                  <c:y val="-3.4369802840865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0A7-4ECD-B627-2AC368A33E96}"/>
                </c:ext>
              </c:extLst>
            </c:dLbl>
            <c:dLbl>
              <c:idx val="2"/>
              <c:layout>
                <c:manualLayout>
                  <c:x val="-2.0595902712739849E-2"/>
                  <c:y val="-4.4478568382296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0A7-4ECD-B627-2AC368A33E96}"/>
                </c:ext>
              </c:extLst>
            </c:dLbl>
            <c:dLbl>
              <c:idx val="5"/>
              <c:layout>
                <c:manualLayout>
                  <c:x val="-2.9422718161056946E-2"/>
                  <c:y val="-3.8413309057438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0A7-4ECD-B627-2AC368A33E96}"/>
                </c:ext>
              </c:extLst>
            </c:dLbl>
            <c:dLbl>
              <c:idx val="8"/>
              <c:layout>
                <c:manualLayout>
                  <c:x val="-5.5903164506008199E-2"/>
                  <c:y val="-2.4261037299434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0A7-4ECD-B627-2AC368A33E96}"/>
                </c:ext>
              </c:extLst>
            </c:dLbl>
            <c:dLbl>
              <c:idx val="16"/>
              <c:layout>
                <c:manualLayout>
                  <c:x val="-2.942271816105695E-3"/>
                  <c:y val="-1.8195777974575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0A7-4ECD-B627-2AC368A33E96}"/>
                </c:ext>
              </c:extLst>
            </c:dLbl>
            <c:dLbl>
              <c:idx val="20"/>
              <c:layout>
                <c:manualLayout>
                  <c:x val="-2.6480446344951308E-2"/>
                  <c:y val="3.0326296624293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0A7-4ECD-B627-2AC368A33E96}"/>
                </c:ext>
              </c:extLst>
            </c:dLbl>
            <c:dLbl>
              <c:idx val="22"/>
              <c:layout>
                <c:manualLayout>
                  <c:x val="-1.4711359080528473E-2"/>
                  <c:y val="5.0543827707155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0A7-4ECD-B627-2AC368A33E96}"/>
                </c:ext>
              </c:extLst>
            </c:dLbl>
            <c:dLbl>
              <c:idx val="26"/>
              <c:layout>
                <c:manualLayout>
                  <c:x val="-2.6480446344951253E-2"/>
                  <c:y val="2.4261037299434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0A7-4ECD-B627-2AC368A33E96}"/>
                </c:ext>
              </c:extLst>
            </c:dLbl>
            <c:dLbl>
              <c:idx val="28"/>
              <c:layout>
                <c:manualLayout>
                  <c:x val="-3.0893854069109796E-2"/>
                  <c:y val="-2.223944338430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0A7-4ECD-B627-2AC368A33E96}"/>
                </c:ext>
              </c:extLst>
            </c:dLbl>
            <c:dLbl>
              <c:idx val="30"/>
              <c:layout>
                <c:manualLayout>
                  <c:x val="-3.2364989977162639E-2"/>
                  <c:y val="2.4261037299434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0A7-4ECD-B627-2AC368A33E96}"/>
                </c:ext>
              </c:extLst>
            </c:dLbl>
            <c:dLbl>
              <c:idx val="33"/>
              <c:layout>
                <c:manualLayout>
                  <c:x val="-2.5009310436898406E-2"/>
                  <c:y val="-2.4261037299434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0A7-4ECD-B627-2AC368A33E96}"/>
                </c:ext>
              </c:extLst>
            </c:dLbl>
            <c:dLbl>
              <c:idx val="36"/>
              <c:layout>
                <c:manualLayout>
                  <c:x val="-3.3836125885215597E-2"/>
                  <c:y val="2.6282790407720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0A7-4ECD-B627-2AC368A33E96}"/>
                </c:ext>
              </c:extLst>
            </c:dLbl>
            <c:dLbl>
              <c:idx val="3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0A7-4ECD-B627-2AC368A33E96}"/>
                </c:ext>
              </c:extLst>
            </c:dLbl>
            <c:dLbl>
              <c:idx val="4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0A7-4ECD-B627-2AC368A33E96}"/>
                </c:ext>
              </c:extLst>
            </c:dLbl>
            <c:dLbl>
              <c:idx val="41"/>
              <c:layout>
                <c:manualLayout>
                  <c:x val="-1.0297951356369931E-2"/>
                  <c:y val="2.4261037299434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0A7-4ECD-B627-2AC368A33E96}"/>
                </c:ext>
              </c:extLst>
            </c:dLbl>
            <c:dLbl>
              <c:idx val="45"/>
              <c:layout>
                <c:manualLayout>
                  <c:x val="0"/>
                  <c:y val="-2.83045435160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0A7-4ECD-B627-2AC368A33E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V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'Cálculos Gráfico 5'!$A$2:$A$47</c:f>
              <c:numCache>
                <c:formatCode>General</c:formatCode>
                <c:ptCount val="4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</c:numCache>
            </c:numRef>
          </c:cat>
          <c:val>
            <c:numRef>
              <c:f>'Cálculos Gráfico 5'!$K$2:$K$47</c:f>
              <c:numCache>
                <c:formatCode>0%</c:formatCode>
                <c:ptCount val="46"/>
                <c:pt idx="0">
                  <c:v>0.52733745146487798</c:v>
                </c:pt>
                <c:pt idx="1">
                  <c:v>0.59852111410602005</c:v>
                </c:pt>
                <c:pt idx="2">
                  <c:v>0.76471299005266202</c:v>
                </c:pt>
                <c:pt idx="3">
                  <c:v>0.54579105891267299</c:v>
                </c:pt>
                <c:pt idx="4">
                  <c:v>0.22745810709213901</c:v>
                </c:pt>
                <c:pt idx="5">
                  <c:v>0.226959274673008</c:v>
                </c:pt>
                <c:pt idx="6">
                  <c:v>0.48176011950655401</c:v>
                </c:pt>
                <c:pt idx="7">
                  <c:v>0.98571014889924202</c:v>
                </c:pt>
                <c:pt idx="8">
                  <c:v>1.5320958083832299</c:v>
                </c:pt>
                <c:pt idx="9">
                  <c:v>1.47819159766943</c:v>
                </c:pt>
                <c:pt idx="10">
                  <c:v>1.3216172634040999</c:v>
                </c:pt>
                <c:pt idx="11">
                  <c:v>1.3112795791019201</c:v>
                </c:pt>
                <c:pt idx="12">
                  <c:v>1.5993362985786701</c:v>
                </c:pt>
                <c:pt idx="13">
                  <c:v>2.2098524883224702</c:v>
                </c:pt>
                <c:pt idx="14">
                  <c:v>1.9565256097560999</c:v>
                </c:pt>
                <c:pt idx="15">
                  <c:v>2.0562116469835399</c:v>
                </c:pt>
                <c:pt idx="16">
                  <c:v>3.0524390829112198</c:v>
                </c:pt>
                <c:pt idx="17">
                  <c:v>2.68391717767601</c:v>
                </c:pt>
                <c:pt idx="18">
                  <c:v>2.7345758362849302</c:v>
                </c:pt>
                <c:pt idx="19">
                  <c:v>2.0796709055876699</c:v>
                </c:pt>
                <c:pt idx="20">
                  <c:v>1.5454980898248201</c:v>
                </c:pt>
                <c:pt idx="21">
                  <c:v>1.83892018754042</c:v>
                </c:pt>
                <c:pt idx="22">
                  <c:v>2.2107039308451601</c:v>
                </c:pt>
                <c:pt idx="23">
                  <c:v>2.1187600180607302</c:v>
                </c:pt>
                <c:pt idx="24">
                  <c:v>1.9134549127259499</c:v>
                </c:pt>
                <c:pt idx="25">
                  <c:v>1.5802101679929299</c:v>
                </c:pt>
                <c:pt idx="26">
                  <c:v>1.2943023195204599</c:v>
                </c:pt>
                <c:pt idx="27">
                  <c:v>1.44706259508802</c:v>
                </c:pt>
                <c:pt idx="28">
                  <c:v>2.0444911842287898</c:v>
                </c:pt>
                <c:pt idx="29">
                  <c:v>1.7685894171716801</c:v>
                </c:pt>
                <c:pt idx="30">
                  <c:v>1.1322381091101701</c:v>
                </c:pt>
                <c:pt idx="31">
                  <c:v>1.2906333616132599</c:v>
                </c:pt>
                <c:pt idx="32">
                  <c:v>1.2687223588902601</c:v>
                </c:pt>
                <c:pt idx="33">
                  <c:v>1.2771340282200001</c:v>
                </c:pt>
                <c:pt idx="34">
                  <c:v>0.91504604034366799</c:v>
                </c:pt>
                <c:pt idx="35">
                  <c:v>0.74103424388968797</c:v>
                </c:pt>
                <c:pt idx="36">
                  <c:v>0.59944890375325199</c:v>
                </c:pt>
                <c:pt idx="37">
                  <c:v>0.71424206223692799</c:v>
                </c:pt>
                <c:pt idx="38">
                  <c:v>0.63273502301969198</c:v>
                </c:pt>
                <c:pt idx="39">
                  <c:v>1.3434715908188399</c:v>
                </c:pt>
                <c:pt idx="40">
                  <c:v>1.44387660504249</c:v>
                </c:pt>
                <c:pt idx="41">
                  <c:v>1.2098086979667899</c:v>
                </c:pt>
                <c:pt idx="42">
                  <c:v>1.2830747667223299</c:v>
                </c:pt>
                <c:pt idx="43">
                  <c:v>1.4202019466025699</c:v>
                </c:pt>
                <c:pt idx="44">
                  <c:v>1.7266305647418001</c:v>
                </c:pt>
                <c:pt idx="45">
                  <c:v>3.1317325142252899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80A7-4ECD-B627-2AC368A3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915776"/>
        <c:axId val="113917312"/>
      </c:lineChart>
      <c:catAx>
        <c:axId val="1139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s-VE"/>
          </a:p>
        </c:txPr>
        <c:crossAx val="113917312"/>
        <c:crosses val="autoZero"/>
        <c:auto val="1"/>
        <c:lblAlgn val="ctr"/>
        <c:lblOffset val="100"/>
        <c:noMultiLvlLbl val="0"/>
      </c:catAx>
      <c:valAx>
        <c:axId val="11391731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1391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1652890695181243E-2"/>
          <c:y val="3.4829075102078631E-2"/>
          <c:w val="0.36842490575173598"/>
          <c:h val="0.13178328016547175"/>
        </c:manualLayout>
      </c:layout>
      <c:overlay val="1"/>
      <c:txPr>
        <a:bodyPr/>
        <a:lstStyle/>
        <a:p>
          <a:pPr>
            <a:defRPr sz="1100" b="1"/>
          </a:pPr>
          <a:endParaRPr lang="es-V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tabSelected="1"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</xdr:rowOff>
    </xdr:from>
    <xdr:to>
      <xdr:col>9</xdr:col>
      <xdr:colOff>133349</xdr:colOff>
      <xdr:row>21</xdr:row>
      <xdr:rowOff>28575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71551"/>
          <a:ext cx="6229349" cy="3076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27</xdr:row>
      <xdr:rowOff>1</xdr:rowOff>
    </xdr:from>
    <xdr:to>
      <xdr:col>9</xdr:col>
      <xdr:colOff>142875</xdr:colOff>
      <xdr:row>43</xdr:row>
      <xdr:rowOff>66675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5191126"/>
          <a:ext cx="6238874" cy="311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50</xdr:row>
      <xdr:rowOff>3</xdr:rowOff>
    </xdr:from>
    <xdr:to>
      <xdr:col>9</xdr:col>
      <xdr:colOff>228600</xdr:colOff>
      <xdr:row>66</xdr:row>
      <xdr:rowOff>38100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9582153"/>
          <a:ext cx="6324599" cy="308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72</xdr:row>
      <xdr:rowOff>1</xdr:rowOff>
    </xdr:from>
    <xdr:to>
      <xdr:col>9</xdr:col>
      <xdr:colOff>247650</xdr:colOff>
      <xdr:row>88</xdr:row>
      <xdr:rowOff>57150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3792201"/>
          <a:ext cx="6343649" cy="3105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4842" cy="6281677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4842" cy="6281677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1"/>
  <sheetViews>
    <sheetView topLeftCell="A49" workbookViewId="0">
      <selection activeCell="K19" sqref="K19"/>
    </sheetView>
  </sheetViews>
  <sheetFormatPr baseColWidth="10" defaultRowHeight="15" x14ac:dyDescent="0.25"/>
  <cols>
    <col min="14" max="14" width="12.5703125" customWidth="1"/>
    <col min="15" max="15" width="12.42578125" customWidth="1"/>
    <col min="16" max="16" width="15.85546875" customWidth="1"/>
  </cols>
  <sheetData>
    <row r="2" spans="1:16" ht="16.5" x14ac:dyDescent="0.25">
      <c r="A2" s="76" t="s">
        <v>48</v>
      </c>
      <c r="B2" s="90" t="s">
        <v>51</v>
      </c>
      <c r="C2" s="91"/>
      <c r="D2" s="91"/>
      <c r="E2" s="91"/>
      <c r="F2" s="91"/>
      <c r="G2" s="91"/>
      <c r="H2" s="91"/>
      <c r="I2" s="91"/>
      <c r="J2" s="91"/>
      <c r="K2" s="92"/>
    </row>
    <row r="3" spans="1:16" x14ac:dyDescent="0.25">
      <c r="A3" s="76" t="s">
        <v>49</v>
      </c>
      <c r="B3" s="87" t="s">
        <v>52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</row>
    <row r="4" spans="1:16" x14ac:dyDescent="0.25">
      <c r="A4" s="76" t="s">
        <v>50</v>
      </c>
      <c r="B4" s="77">
        <v>8</v>
      </c>
    </row>
    <row r="24" spans="1:9" ht="16.5" x14ac:dyDescent="0.25">
      <c r="A24" s="76" t="s">
        <v>48</v>
      </c>
      <c r="B24" s="90" t="s">
        <v>53</v>
      </c>
      <c r="C24" s="91"/>
      <c r="D24" s="91"/>
      <c r="E24" s="91"/>
      <c r="F24" s="91"/>
      <c r="G24" s="91"/>
      <c r="H24" s="91"/>
      <c r="I24" s="92"/>
    </row>
    <row r="25" spans="1:9" ht="15.75" x14ac:dyDescent="0.25">
      <c r="A25" s="76" t="s">
        <v>49</v>
      </c>
      <c r="B25" s="93" t="s">
        <v>54</v>
      </c>
      <c r="C25" s="94"/>
      <c r="D25" s="94"/>
      <c r="E25" s="94"/>
      <c r="F25" s="94"/>
      <c r="G25" s="94"/>
      <c r="H25" s="94"/>
      <c r="I25" s="95"/>
    </row>
    <row r="26" spans="1:9" x14ac:dyDescent="0.25">
      <c r="A26" s="76" t="s">
        <v>50</v>
      </c>
      <c r="B26" s="78">
        <v>9</v>
      </c>
    </row>
    <row r="47" spans="1:9" ht="15.75" x14ac:dyDescent="0.25">
      <c r="A47" s="76" t="s">
        <v>48</v>
      </c>
      <c r="B47" s="93" t="s">
        <v>55</v>
      </c>
      <c r="C47" s="94"/>
      <c r="D47" s="94"/>
      <c r="E47" s="94"/>
      <c r="F47" s="94"/>
      <c r="G47" s="94"/>
      <c r="H47" s="95"/>
      <c r="I47" s="79"/>
    </row>
    <row r="48" spans="1:9" x14ac:dyDescent="0.25">
      <c r="A48" s="76" t="s">
        <v>49</v>
      </c>
      <c r="B48" s="87" t="s">
        <v>56</v>
      </c>
      <c r="C48" s="88"/>
      <c r="D48" s="88"/>
      <c r="E48" s="88"/>
      <c r="F48" s="89"/>
    </row>
    <row r="49" spans="1:2" x14ac:dyDescent="0.25">
      <c r="A49" s="76" t="s">
        <v>50</v>
      </c>
      <c r="B49" s="78">
        <v>12</v>
      </c>
    </row>
    <row r="69" spans="1:7" ht="16.5" x14ac:dyDescent="0.25">
      <c r="A69" s="76" t="s">
        <v>48</v>
      </c>
      <c r="B69" s="90" t="s">
        <v>57</v>
      </c>
      <c r="C69" s="91"/>
      <c r="D69" s="91"/>
      <c r="E69" s="91"/>
      <c r="F69" s="92"/>
      <c r="G69" s="75"/>
    </row>
    <row r="70" spans="1:7" x14ac:dyDescent="0.25">
      <c r="A70" s="76" t="s">
        <v>49</v>
      </c>
      <c r="B70" s="87" t="s">
        <v>58</v>
      </c>
      <c r="C70" s="88"/>
      <c r="D70" s="88"/>
      <c r="E70" s="88"/>
      <c r="F70" s="89"/>
    </row>
    <row r="71" spans="1:7" x14ac:dyDescent="0.25">
      <c r="A71" s="76" t="s">
        <v>50</v>
      </c>
      <c r="B71" s="78">
        <v>14</v>
      </c>
    </row>
  </sheetData>
  <mergeCells count="8">
    <mergeCell ref="B48:F48"/>
    <mergeCell ref="B69:F69"/>
    <mergeCell ref="B70:F70"/>
    <mergeCell ref="B2:K2"/>
    <mergeCell ref="B3:P3"/>
    <mergeCell ref="B24:I24"/>
    <mergeCell ref="B25:I25"/>
    <mergeCell ref="B47:H4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H12" sqref="H12"/>
    </sheetView>
  </sheetViews>
  <sheetFormatPr baseColWidth="10" defaultRowHeight="15" x14ac:dyDescent="0.25"/>
  <cols>
    <col min="2" max="2" width="15.7109375" bestFit="1" customWidth="1"/>
    <col min="4" max="5" width="14.7109375" customWidth="1"/>
    <col min="7" max="7" width="16.85546875" customWidth="1"/>
    <col min="8" max="8" width="14.42578125" customWidth="1"/>
    <col min="9" max="9" width="12.28515625" customWidth="1"/>
  </cols>
  <sheetData>
    <row r="1" spans="1:9" ht="30" x14ac:dyDescent="0.25">
      <c r="A1" t="s">
        <v>0</v>
      </c>
      <c r="B1" t="s">
        <v>23</v>
      </c>
      <c r="C1" t="s">
        <v>24</v>
      </c>
      <c r="D1" t="s">
        <v>25</v>
      </c>
      <c r="E1" t="s">
        <v>29</v>
      </c>
      <c r="F1" s="35" t="s">
        <v>26</v>
      </c>
      <c r="G1" s="35" t="s">
        <v>27</v>
      </c>
      <c r="H1" s="35" t="s">
        <v>28</v>
      </c>
      <c r="I1" s="35" t="s">
        <v>30</v>
      </c>
    </row>
    <row r="2" spans="1:9" x14ac:dyDescent="0.25">
      <c r="A2">
        <v>1970</v>
      </c>
      <c r="B2">
        <v>43.562330286960773</v>
      </c>
      <c r="C2">
        <v>3.423193886925795</v>
      </c>
      <c r="D2" s="39">
        <v>31.062792000000002</v>
      </c>
      <c r="E2" s="36">
        <v>6.8331034308876264</v>
      </c>
      <c r="F2" s="38">
        <f>B2/$B$2*100</f>
        <v>100</v>
      </c>
      <c r="G2">
        <f>C2/$C$2*100</f>
        <v>100</v>
      </c>
      <c r="H2">
        <f>D2/$D$2*100</f>
        <v>100</v>
      </c>
      <c r="I2" s="38">
        <f>E2/$E$2*100</f>
        <v>100</v>
      </c>
    </row>
    <row r="3" spans="1:9" x14ac:dyDescent="0.25">
      <c r="A3">
        <v>1971</v>
      </c>
      <c r="B3">
        <v>44.723481842006734</v>
      </c>
      <c r="C3">
        <v>3.5651529252099201</v>
      </c>
      <c r="D3" s="39">
        <v>32.228337000000003</v>
      </c>
      <c r="E3" s="36">
        <v>6.7529820100172859</v>
      </c>
      <c r="F3" s="38">
        <f t="shared" ref="F3:F47" si="0">B3/$B$2*100</f>
        <v>102.66549458533791</v>
      </c>
      <c r="G3" s="38">
        <f t="shared" ref="G3:G46" si="1">C3/$C$2*100</f>
        <v>104.14697627342433</v>
      </c>
      <c r="H3" s="38">
        <f t="shared" ref="H3:H47" si="2">D3/$D$2*100</f>
        <v>103.75222227287233</v>
      </c>
      <c r="I3" s="38">
        <f t="shared" ref="I3:I47" si="3">E3/$E$2*100</f>
        <v>98.827451952385672</v>
      </c>
    </row>
    <row r="4" spans="1:9" x14ac:dyDescent="0.25">
      <c r="A4">
        <v>1972</v>
      </c>
      <c r="B4">
        <v>46.391424954388057</v>
      </c>
      <c r="C4">
        <v>3.8613386480686693</v>
      </c>
      <c r="D4" s="39">
        <v>33.013564000000002</v>
      </c>
      <c r="E4" s="36">
        <v>6.6681536278587474</v>
      </c>
      <c r="F4" s="38">
        <f t="shared" si="0"/>
        <v>106.49436026216004</v>
      </c>
      <c r="G4" s="38">
        <f t="shared" si="1"/>
        <v>112.79929725325466</v>
      </c>
      <c r="H4" s="38">
        <f t="shared" si="2"/>
        <v>106.28009227245252</v>
      </c>
      <c r="I4" s="38">
        <f t="shared" si="3"/>
        <v>97.586019226882215</v>
      </c>
    </row>
    <row r="5" spans="1:9" x14ac:dyDescent="0.25">
      <c r="A5">
        <v>1973</v>
      </c>
      <c r="B5">
        <v>48.02836172326257</v>
      </c>
      <c r="C5">
        <v>4.0660072732458641</v>
      </c>
      <c r="D5" s="39">
        <v>33.796317999999999</v>
      </c>
      <c r="E5" s="36">
        <v>6.8050447229351256</v>
      </c>
      <c r="F5" s="38">
        <f t="shared" si="0"/>
        <v>110.25204897644925</v>
      </c>
      <c r="G5" s="38">
        <f t="shared" si="1"/>
        <v>118.778176391795</v>
      </c>
      <c r="H5" s="38">
        <f t="shared" si="2"/>
        <v>108.80000097866282</v>
      </c>
      <c r="I5" s="38">
        <f t="shared" si="3"/>
        <v>99.589370946359935</v>
      </c>
    </row>
    <row r="6" spans="1:9" x14ac:dyDescent="0.25">
      <c r="A6">
        <v>1974</v>
      </c>
      <c r="B6">
        <v>48.918373941464864</v>
      </c>
      <c r="C6">
        <v>4.0330604544586599</v>
      </c>
      <c r="D6" s="39">
        <v>33.499291999999997</v>
      </c>
      <c r="E6" s="36">
        <v>7.0446338682118146</v>
      </c>
      <c r="F6" s="38">
        <f t="shared" si="0"/>
        <v>112.29512659038647</v>
      </c>
      <c r="G6" s="38">
        <f t="shared" si="1"/>
        <v>117.81571794288743</v>
      </c>
      <c r="H6" s="38">
        <f t="shared" si="2"/>
        <v>107.8437894442972</v>
      </c>
      <c r="I6" s="38">
        <f t="shared" si="3"/>
        <v>103.09567152705472</v>
      </c>
    </row>
    <row r="7" spans="1:9" x14ac:dyDescent="0.25">
      <c r="A7">
        <v>1975</v>
      </c>
      <c r="B7">
        <v>49.743321395915878</v>
      </c>
      <c r="C7">
        <v>4.1688902163507562</v>
      </c>
      <c r="D7" s="39">
        <v>34.4191</v>
      </c>
      <c r="E7" s="36">
        <v>7.2981310235000887</v>
      </c>
      <c r="F7" s="38">
        <f t="shared" si="0"/>
        <v>114.18884404998238</v>
      </c>
      <c r="G7" s="38">
        <f t="shared" si="1"/>
        <v>121.78364282178113</v>
      </c>
      <c r="H7" s="38">
        <f t="shared" si="2"/>
        <v>110.80491412362417</v>
      </c>
      <c r="I7" s="38">
        <f t="shared" si="3"/>
        <v>106.80551080948668</v>
      </c>
    </row>
    <row r="8" spans="1:9" x14ac:dyDescent="0.25">
      <c r="A8">
        <v>1976</v>
      </c>
      <c r="B8">
        <v>52.422942729255141</v>
      </c>
      <c r="C8">
        <v>4.2951301745399357</v>
      </c>
      <c r="D8" s="39">
        <v>35.252299000000001</v>
      </c>
      <c r="E8" s="36">
        <v>7.495182243421743</v>
      </c>
      <c r="F8" s="38">
        <f t="shared" si="0"/>
        <v>120.34007910946526</v>
      </c>
      <c r="G8" s="38">
        <f t="shared" si="1"/>
        <v>125.47142570405747</v>
      </c>
      <c r="H8" s="38">
        <f t="shared" si="2"/>
        <v>113.48721969358067</v>
      </c>
      <c r="I8" s="38">
        <f t="shared" si="3"/>
        <v>109.6892842210075</v>
      </c>
    </row>
    <row r="9" spans="1:9" x14ac:dyDescent="0.25">
      <c r="A9">
        <v>1977</v>
      </c>
      <c r="B9">
        <v>54.055641652034502</v>
      </c>
      <c r="C9">
        <v>4.4241084743541741</v>
      </c>
      <c r="D9" s="39">
        <v>35.623125000000002</v>
      </c>
      <c r="E9" s="36">
        <v>7.6011115505256814</v>
      </c>
      <c r="F9" s="38">
        <f t="shared" si="0"/>
        <v>124.08803958821876</v>
      </c>
      <c r="G9" s="38">
        <f t="shared" si="1"/>
        <v>129.23920234992158</v>
      </c>
      <c r="H9" s="38">
        <f t="shared" si="2"/>
        <v>114.68101450764632</v>
      </c>
      <c r="I9" s="38">
        <f t="shared" si="3"/>
        <v>111.23952135959824</v>
      </c>
    </row>
    <row r="10" spans="1:9" x14ac:dyDescent="0.25">
      <c r="A10">
        <v>1978</v>
      </c>
      <c r="B10">
        <v>55.136806894205691</v>
      </c>
      <c r="C10">
        <v>4.6005059874260361</v>
      </c>
      <c r="D10" s="39">
        <v>35.914242999999999</v>
      </c>
      <c r="E10" s="36">
        <v>7.4601204361222919</v>
      </c>
      <c r="F10" s="38">
        <f t="shared" si="0"/>
        <v>126.56992068835544</v>
      </c>
      <c r="G10" s="38">
        <f t="shared" si="1"/>
        <v>134.392212050762</v>
      </c>
      <c r="H10" s="38">
        <f t="shared" si="2"/>
        <v>115.61820650249339</v>
      </c>
      <c r="I10" s="38">
        <f t="shared" si="3"/>
        <v>109.17616733855316</v>
      </c>
    </row>
    <row r="11" spans="1:9" x14ac:dyDescent="0.25">
      <c r="A11">
        <v>1979</v>
      </c>
      <c r="B11">
        <v>56.337069860575504</v>
      </c>
      <c r="C11">
        <v>4.7899143201314107</v>
      </c>
      <c r="D11" s="39">
        <v>36.078426999999998</v>
      </c>
      <c r="E11" s="36">
        <v>7.3397517494909232</v>
      </c>
      <c r="F11" s="38">
        <f t="shared" si="0"/>
        <v>129.32519791632569</v>
      </c>
      <c r="G11" s="38">
        <f t="shared" si="1"/>
        <v>139.92530012470317</v>
      </c>
      <c r="H11" s="38">
        <f t="shared" si="2"/>
        <v>116.14676169482767</v>
      </c>
      <c r="I11" s="38">
        <f t="shared" si="3"/>
        <v>107.41461509733774</v>
      </c>
    </row>
    <row r="12" spans="1:9" x14ac:dyDescent="0.25">
      <c r="A12">
        <v>1980</v>
      </c>
      <c r="B12">
        <v>56.1890007293946</v>
      </c>
      <c r="C12">
        <v>4.8741668208092479</v>
      </c>
      <c r="D12" s="39">
        <v>36.090122999999998</v>
      </c>
      <c r="E12" s="36">
        <v>6.9113639360430383</v>
      </c>
      <c r="F12" s="38">
        <f t="shared" si="0"/>
        <v>128.98529614751416</v>
      </c>
      <c r="G12" s="38">
        <f t="shared" si="1"/>
        <v>142.38652503514786</v>
      </c>
      <c r="H12" s="38">
        <f t="shared" si="2"/>
        <v>116.18441445958881</v>
      </c>
      <c r="I12" s="38">
        <f t="shared" si="3"/>
        <v>101.14531421845089</v>
      </c>
    </row>
    <row r="13" spans="1:9" x14ac:dyDescent="0.25">
      <c r="A13">
        <v>1981</v>
      </c>
      <c r="B13">
        <v>56.418475212180816</v>
      </c>
      <c r="C13">
        <v>5.0368108779788576</v>
      </c>
      <c r="D13" s="39">
        <v>36.947763000000002</v>
      </c>
      <c r="E13" s="36">
        <v>6.6298853291098645</v>
      </c>
      <c r="F13" s="38">
        <f t="shared" si="0"/>
        <v>129.5120688919348</v>
      </c>
      <c r="G13" s="38">
        <f t="shared" si="1"/>
        <v>147.13776211204251</v>
      </c>
      <c r="H13" s="38">
        <f t="shared" si="2"/>
        <v>118.94540258969637</v>
      </c>
      <c r="I13" s="38">
        <f t="shared" si="3"/>
        <v>97.025976500528927</v>
      </c>
    </row>
    <row r="14" spans="1:9" x14ac:dyDescent="0.25">
      <c r="A14">
        <v>1982</v>
      </c>
      <c r="B14">
        <v>56.633416541242973</v>
      </c>
      <c r="C14">
        <v>5.1542428183753106</v>
      </c>
      <c r="D14" s="39">
        <v>36.788550999999998</v>
      </c>
      <c r="E14" s="36">
        <v>6.4999676692820172</v>
      </c>
      <c r="F14" s="38">
        <f t="shared" si="0"/>
        <v>130.00547989094761</v>
      </c>
      <c r="G14" s="38">
        <f t="shared" si="1"/>
        <v>150.56824090685927</v>
      </c>
      <c r="H14" s="38">
        <f t="shared" si="2"/>
        <v>118.43285368552831</v>
      </c>
      <c r="I14" s="38">
        <f t="shared" si="3"/>
        <v>95.124678486502361</v>
      </c>
    </row>
    <row r="15" spans="1:9" x14ac:dyDescent="0.25">
      <c r="A15">
        <v>1983</v>
      </c>
      <c r="B15">
        <v>58.052054236283482</v>
      </c>
      <c r="C15">
        <v>5.223976956218384</v>
      </c>
      <c r="D15" s="39">
        <v>37.812756999999998</v>
      </c>
      <c r="E15" s="36">
        <v>6.1303408564802382</v>
      </c>
      <c r="F15" s="38">
        <f t="shared" si="0"/>
        <v>133.26204969723537</v>
      </c>
      <c r="G15" s="38">
        <f t="shared" si="1"/>
        <v>152.60534836108232</v>
      </c>
      <c r="H15" s="38">
        <f t="shared" si="2"/>
        <v>121.73006534634747</v>
      </c>
      <c r="I15" s="38">
        <f t="shared" si="3"/>
        <v>89.71532362248908</v>
      </c>
    </row>
    <row r="16" spans="1:9" x14ac:dyDescent="0.25">
      <c r="A16">
        <v>1984</v>
      </c>
      <c r="B16">
        <v>59.180000734591935</v>
      </c>
      <c r="C16">
        <v>5.4259375078043703</v>
      </c>
      <c r="D16" s="39">
        <v>38.609133999999997</v>
      </c>
      <c r="E16" s="36">
        <v>6.0517658811829227</v>
      </c>
      <c r="F16" s="38">
        <f t="shared" si="0"/>
        <v>135.85132003901521</v>
      </c>
      <c r="G16" s="38">
        <f t="shared" si="1"/>
        <v>158.50511794051906</v>
      </c>
      <c r="H16" s="38">
        <f t="shared" si="2"/>
        <v>124.29383038073331</v>
      </c>
      <c r="I16" s="38">
        <f t="shared" si="3"/>
        <v>88.565407247125378</v>
      </c>
    </row>
    <row r="17" spans="1:9" x14ac:dyDescent="0.25">
      <c r="A17">
        <v>1985</v>
      </c>
      <c r="B17">
        <v>59.719762387713708</v>
      </c>
      <c r="C17">
        <v>5.728845686240744</v>
      </c>
      <c r="D17" s="39">
        <v>39.345213000000001</v>
      </c>
      <c r="E17" s="36">
        <v>5.8756189344239393</v>
      </c>
      <c r="F17" s="38">
        <f t="shared" si="0"/>
        <v>137.09037600678869</v>
      </c>
      <c r="G17" s="38">
        <f t="shared" si="1"/>
        <v>167.35381855292874</v>
      </c>
      <c r="H17" s="38">
        <f t="shared" si="2"/>
        <v>126.66347893003307</v>
      </c>
      <c r="I17" s="38">
        <f t="shared" si="3"/>
        <v>85.98756032089932</v>
      </c>
    </row>
    <row r="18" spans="1:9" x14ac:dyDescent="0.25">
      <c r="A18">
        <v>1986</v>
      </c>
      <c r="B18">
        <v>59.935158859904753</v>
      </c>
      <c r="C18">
        <v>5.8447347838715187</v>
      </c>
      <c r="D18" s="39">
        <v>40.254255999999998</v>
      </c>
      <c r="E18" s="36">
        <v>5.9367052589287379</v>
      </c>
      <c r="F18" s="38">
        <f t="shared" si="0"/>
        <v>137.5848318147589</v>
      </c>
      <c r="G18" s="38">
        <f t="shared" si="1"/>
        <v>170.73922707662911</v>
      </c>
      <c r="H18" s="38">
        <f t="shared" si="2"/>
        <v>129.58994799952302</v>
      </c>
      <c r="I18" s="38">
        <f t="shared" si="3"/>
        <v>86.881536610335701</v>
      </c>
    </row>
    <row r="19" spans="1:9" x14ac:dyDescent="0.25">
      <c r="A19">
        <v>1987</v>
      </c>
      <c r="B19">
        <v>59.938389821597561</v>
      </c>
      <c r="C19">
        <v>6.0250976095415325</v>
      </c>
      <c r="D19" s="39">
        <v>40.547767</v>
      </c>
      <c r="E19" s="36">
        <v>5.8426920766747292</v>
      </c>
      <c r="F19" s="38">
        <f t="shared" si="0"/>
        <v>137.59224868541645</v>
      </c>
      <c r="G19" s="38">
        <f t="shared" si="1"/>
        <v>176.00807341217771</v>
      </c>
      <c r="H19" s="38">
        <f t="shared" si="2"/>
        <v>130.53484374488937</v>
      </c>
      <c r="I19" s="38">
        <f t="shared" si="3"/>
        <v>85.505687653783369</v>
      </c>
    </row>
    <row r="20" spans="1:9" x14ac:dyDescent="0.25">
      <c r="A20">
        <v>1988</v>
      </c>
      <c r="B20">
        <v>61.288305629470919</v>
      </c>
      <c r="C20">
        <v>6.3482948960239556</v>
      </c>
      <c r="D20" s="39">
        <v>41.027127</v>
      </c>
      <c r="E20" s="36">
        <v>5.8453628569786442</v>
      </c>
      <c r="F20" s="38">
        <f t="shared" si="0"/>
        <v>140.69106318634186</v>
      </c>
      <c r="G20" s="38">
        <f t="shared" si="1"/>
        <v>185.4494692886079</v>
      </c>
      <c r="H20" s="38">
        <f t="shared" si="2"/>
        <v>132.07804050582445</v>
      </c>
      <c r="I20" s="38">
        <f t="shared" si="3"/>
        <v>85.544773558613116</v>
      </c>
    </row>
    <row r="21" spans="1:9" x14ac:dyDescent="0.25">
      <c r="A21">
        <v>1989</v>
      </c>
      <c r="B21">
        <v>62.503561736770692</v>
      </c>
      <c r="C21">
        <v>6.5614930450391649</v>
      </c>
      <c r="D21" s="39">
        <v>41.391727000000003</v>
      </c>
      <c r="E21" s="36">
        <v>5.1882397788241859</v>
      </c>
      <c r="F21" s="38">
        <f t="shared" si="0"/>
        <v>143.48075808855313</v>
      </c>
      <c r="G21" s="38">
        <f t="shared" si="1"/>
        <v>191.67751701413926</v>
      </c>
      <c r="H21" s="38">
        <f t="shared" si="2"/>
        <v>133.25179204754036</v>
      </c>
      <c r="I21" s="38">
        <f t="shared" si="3"/>
        <v>75.928014719809809</v>
      </c>
    </row>
    <row r="22" spans="1:9" x14ac:dyDescent="0.25">
      <c r="A22">
        <v>1990</v>
      </c>
      <c r="B22">
        <v>63.778289322240127</v>
      </c>
      <c r="C22">
        <v>6.7929949591934706</v>
      </c>
      <c r="D22" s="39">
        <v>42.114311999999998</v>
      </c>
      <c r="E22" s="36">
        <v>5.3029321182010056</v>
      </c>
      <c r="F22" s="38">
        <f t="shared" si="0"/>
        <v>146.4069734151262</v>
      </c>
      <c r="G22" s="38">
        <f t="shared" si="1"/>
        <v>198.44026320384472</v>
      </c>
      <c r="H22" s="38">
        <f t="shared" si="2"/>
        <v>135.5779995565112</v>
      </c>
      <c r="I22" s="38">
        <f t="shared" si="3"/>
        <v>77.606495669745044</v>
      </c>
    </row>
    <row r="23" spans="1:9" x14ac:dyDescent="0.25">
      <c r="A23">
        <v>1991</v>
      </c>
      <c r="B23">
        <v>52.552343387470998</v>
      </c>
      <c r="C23">
        <v>6.8865738828701524</v>
      </c>
      <c r="D23" s="39">
        <v>42.680653</v>
      </c>
      <c r="E23" s="36">
        <v>5.5626443680648547</v>
      </c>
      <c r="F23" s="38">
        <f t="shared" si="0"/>
        <v>120.63712625401297</v>
      </c>
      <c r="G23" s="38">
        <f t="shared" si="1"/>
        <v>201.17393610604543</v>
      </c>
      <c r="H23" s="38">
        <f t="shared" si="2"/>
        <v>137.40121300107214</v>
      </c>
      <c r="I23" s="38">
        <f t="shared" si="3"/>
        <v>81.407290615858017</v>
      </c>
    </row>
    <row r="24" spans="1:9" x14ac:dyDescent="0.25">
      <c r="A24">
        <v>1992</v>
      </c>
      <c r="B24">
        <v>54.272713737167933</v>
      </c>
      <c r="C24">
        <v>6.8706992510876326</v>
      </c>
      <c r="D24" s="39">
        <v>44.160885</v>
      </c>
      <c r="E24" s="36">
        <v>5.6609677436770562</v>
      </c>
      <c r="F24" s="38">
        <f t="shared" si="0"/>
        <v>124.58634186843082</v>
      </c>
      <c r="G24" s="38">
        <f t="shared" si="1"/>
        <v>200.71019866356085</v>
      </c>
      <c r="H24" s="38">
        <f t="shared" si="2"/>
        <v>142.16650261187081</v>
      </c>
      <c r="I24" s="38">
        <f t="shared" si="3"/>
        <v>82.846217694990926</v>
      </c>
    </row>
    <row r="25" spans="1:9" x14ac:dyDescent="0.25">
      <c r="A25">
        <v>1993</v>
      </c>
      <c r="B25">
        <v>54.460802942888897</v>
      </c>
      <c r="C25">
        <v>6.8675138000000002</v>
      </c>
      <c r="D25" s="39">
        <v>44.326466000000003</v>
      </c>
      <c r="E25" s="36">
        <v>5.5878655957446393</v>
      </c>
      <c r="F25" s="38">
        <f t="shared" si="0"/>
        <v>125.01811217199806</v>
      </c>
      <c r="G25" s="38">
        <f t="shared" si="1"/>
        <v>200.61714372151388</v>
      </c>
      <c r="H25" s="38">
        <f t="shared" si="2"/>
        <v>142.6995551462341</v>
      </c>
      <c r="I25" s="38">
        <f t="shared" si="3"/>
        <v>81.776394170851447</v>
      </c>
    </row>
    <row r="26" spans="1:9" x14ac:dyDescent="0.25">
      <c r="A26">
        <v>1994</v>
      </c>
      <c r="B26">
        <v>55.781390549764538</v>
      </c>
      <c r="C26">
        <v>6.9235998760266542</v>
      </c>
      <c r="D26" s="39">
        <v>44.705762999999997</v>
      </c>
      <c r="E26" s="36">
        <v>5.3401205441835682</v>
      </c>
      <c r="F26" s="38">
        <f t="shared" si="0"/>
        <v>128.04960198940785</v>
      </c>
      <c r="G26" s="38">
        <f t="shared" si="1"/>
        <v>202.25555737494039</v>
      </c>
      <c r="H26" s="38">
        <f t="shared" si="2"/>
        <v>143.92062052889514</v>
      </c>
      <c r="I26" s="38">
        <f t="shared" si="3"/>
        <v>78.150734848307152</v>
      </c>
    </row>
    <row r="27" spans="1:9" x14ac:dyDescent="0.25">
      <c r="A27">
        <v>1995</v>
      </c>
      <c r="B27">
        <v>56.51145740028452</v>
      </c>
      <c r="C27">
        <v>7.0537076041505342</v>
      </c>
      <c r="D27" s="39">
        <v>44.819291999999997</v>
      </c>
      <c r="E27" s="36">
        <v>5.2437777744678451</v>
      </c>
      <c r="F27" s="38">
        <f t="shared" si="0"/>
        <v>129.72551520550709</v>
      </c>
      <c r="G27" s="38">
        <f t="shared" si="1"/>
        <v>206.05632742833416</v>
      </c>
      <c r="H27" s="38">
        <f t="shared" si="2"/>
        <v>144.28610280750036</v>
      </c>
      <c r="I27" s="38">
        <f t="shared" si="3"/>
        <v>76.740793220902177</v>
      </c>
    </row>
    <row r="28" spans="1:9" x14ac:dyDescent="0.25">
      <c r="A28">
        <v>1996</v>
      </c>
      <c r="B28">
        <v>56.957157154520786</v>
      </c>
      <c r="C28">
        <v>7.2054517422139996</v>
      </c>
      <c r="D28" s="39">
        <v>45.943849</v>
      </c>
      <c r="E28" s="36">
        <v>5.1288970577953217</v>
      </c>
      <c r="F28" s="38">
        <f t="shared" si="0"/>
        <v>130.74864631741107</v>
      </c>
      <c r="G28" s="38">
        <f t="shared" si="1"/>
        <v>210.48915078207466</v>
      </c>
      <c r="H28" s="38">
        <f t="shared" si="2"/>
        <v>147.90637300085581</v>
      </c>
      <c r="I28" s="38">
        <f t="shared" si="3"/>
        <v>75.059555437302578</v>
      </c>
    </row>
    <row r="29" spans="1:9" x14ac:dyDescent="0.25">
      <c r="A29">
        <v>1997</v>
      </c>
      <c r="B29">
        <v>58.044040372097932</v>
      </c>
      <c r="C29">
        <v>7.24115754155864</v>
      </c>
      <c r="D29" s="39">
        <v>46.627598999999996</v>
      </c>
      <c r="E29" s="36">
        <v>5.1580516622337482</v>
      </c>
      <c r="F29" s="38">
        <f t="shared" si="0"/>
        <v>133.2436533806638</v>
      </c>
      <c r="G29" s="38">
        <f t="shared" si="1"/>
        <v>211.53220590907208</v>
      </c>
      <c r="H29" s="38">
        <f t="shared" si="2"/>
        <v>150.10755955227719</v>
      </c>
      <c r="I29" s="38">
        <f t="shared" si="3"/>
        <v>75.486222540081073</v>
      </c>
    </row>
    <row r="30" spans="1:9" x14ac:dyDescent="0.25">
      <c r="A30">
        <v>1998</v>
      </c>
      <c r="B30">
        <v>58.484135704428887</v>
      </c>
      <c r="C30">
        <v>7.142949032852318</v>
      </c>
      <c r="D30" s="39">
        <v>47.662222</v>
      </c>
      <c r="E30" s="36">
        <v>4.9153663772781035</v>
      </c>
      <c r="F30" s="38">
        <f t="shared" si="0"/>
        <v>134.25391919847448</v>
      </c>
      <c r="G30" s="38">
        <f t="shared" si="1"/>
        <v>208.66329132373673</v>
      </c>
      <c r="H30" s="38">
        <f t="shared" si="2"/>
        <v>153.43830651153314</v>
      </c>
      <c r="I30" s="38">
        <f t="shared" si="3"/>
        <v>71.934611073779593</v>
      </c>
    </row>
    <row r="31" spans="1:9" x14ac:dyDescent="0.25">
      <c r="A31">
        <v>1999</v>
      </c>
      <c r="B31">
        <v>58.692713484153614</v>
      </c>
      <c r="C31">
        <v>7.1860755184153513</v>
      </c>
      <c r="D31" s="39">
        <v>49.01896</v>
      </c>
      <c r="E31" s="36">
        <v>4.5248834744490312</v>
      </c>
      <c r="F31" s="38">
        <f t="shared" si="0"/>
        <v>134.73272227983111</v>
      </c>
      <c r="G31" s="38">
        <f t="shared" si="1"/>
        <v>209.92312313541839</v>
      </c>
      <c r="H31" s="38">
        <f t="shared" si="2"/>
        <v>157.80603366239583</v>
      </c>
      <c r="I31" s="38">
        <f t="shared" si="3"/>
        <v>66.220034867249836</v>
      </c>
    </row>
    <row r="32" spans="1:9" x14ac:dyDescent="0.25">
      <c r="A32">
        <v>2000</v>
      </c>
      <c r="B32">
        <v>59.089884009319334</v>
      </c>
      <c r="C32">
        <v>7.3665404902264973</v>
      </c>
      <c r="D32" s="39">
        <v>50.372484999999998</v>
      </c>
      <c r="E32" s="36">
        <v>4.5769218236135023</v>
      </c>
      <c r="F32" s="38">
        <f t="shared" si="0"/>
        <v>135.64445157105456</v>
      </c>
      <c r="G32" s="38">
        <f t="shared" si="1"/>
        <v>215.19495341358041</v>
      </c>
      <c r="H32" s="38">
        <f t="shared" si="2"/>
        <v>162.16341724852032</v>
      </c>
      <c r="I32" s="38">
        <f t="shared" si="3"/>
        <v>66.981597306495857</v>
      </c>
    </row>
    <row r="33" spans="1:9" x14ac:dyDescent="0.25">
      <c r="A33">
        <v>2001</v>
      </c>
      <c r="B33">
        <v>60.254761486096108</v>
      </c>
      <c r="C33">
        <v>7.4319260761072989</v>
      </c>
      <c r="D33" s="39">
        <v>51.488591999999997</v>
      </c>
      <c r="E33" s="36">
        <v>4.3781896975478123</v>
      </c>
      <c r="F33" s="38">
        <f t="shared" si="0"/>
        <v>138.3184992381635</v>
      </c>
      <c r="G33" s="38">
        <f t="shared" si="1"/>
        <v>217.1050288589278</v>
      </c>
      <c r="H33" s="38">
        <f t="shared" si="2"/>
        <v>165.75648447827868</v>
      </c>
      <c r="I33" s="38">
        <f t="shared" si="3"/>
        <v>64.073224440846516</v>
      </c>
    </row>
    <row r="34" spans="1:9" x14ac:dyDescent="0.25">
      <c r="A34">
        <v>2002</v>
      </c>
      <c r="B34">
        <v>60.526919000756997</v>
      </c>
      <c r="C34">
        <v>7.5499984202211694</v>
      </c>
      <c r="D34" s="39">
        <v>52.96311</v>
      </c>
      <c r="E34" s="36">
        <v>3.9494599320510893</v>
      </c>
      <c r="F34" s="38">
        <f t="shared" si="0"/>
        <v>138.94325349916858</v>
      </c>
      <c r="G34" s="38">
        <f t="shared" si="1"/>
        <v>220.55421543771971</v>
      </c>
      <c r="H34" s="38">
        <f t="shared" si="2"/>
        <v>170.50337909097161</v>
      </c>
      <c r="I34" s="38">
        <f t="shared" si="3"/>
        <v>57.798919217267731</v>
      </c>
    </row>
    <row r="35" spans="1:9" x14ac:dyDescent="0.25">
      <c r="A35">
        <v>2003</v>
      </c>
      <c r="B35">
        <v>60.75646428571428</v>
      </c>
      <c r="C35">
        <v>7.6942416086130461</v>
      </c>
      <c r="D35" s="39">
        <v>54.563789999999997</v>
      </c>
      <c r="E35" s="36">
        <v>3.5674774955607504</v>
      </c>
      <c r="F35" s="38">
        <f t="shared" si="0"/>
        <v>139.47018877431384</v>
      </c>
      <c r="G35" s="38">
        <f t="shared" si="1"/>
        <v>224.76791741185517</v>
      </c>
      <c r="H35" s="38">
        <f t="shared" si="2"/>
        <v>175.65642521766875</v>
      </c>
      <c r="I35" s="38">
        <f t="shared" si="3"/>
        <v>52.208744264497867</v>
      </c>
    </row>
    <row r="36" spans="1:9" x14ac:dyDescent="0.25">
      <c r="A36">
        <v>2004</v>
      </c>
      <c r="B36">
        <v>61.253222157256523</v>
      </c>
      <c r="C36">
        <v>7.8597045346816241</v>
      </c>
      <c r="D36" s="39">
        <v>55.976205</v>
      </c>
      <c r="E36" s="36">
        <v>4.048177547791183</v>
      </c>
      <c r="F36" s="38">
        <f t="shared" si="0"/>
        <v>140.61052692489008</v>
      </c>
      <c r="G36" s="38">
        <f t="shared" si="1"/>
        <v>229.60150065411705</v>
      </c>
      <c r="H36" s="38">
        <f t="shared" si="2"/>
        <v>180.2033925347084</v>
      </c>
      <c r="I36" s="38">
        <f t="shared" si="3"/>
        <v>59.243615858238527</v>
      </c>
    </row>
    <row r="37" spans="1:9" x14ac:dyDescent="0.25">
      <c r="A37">
        <v>2005</v>
      </c>
      <c r="B37">
        <v>61.703361643696283</v>
      </c>
      <c r="C37">
        <v>7.9282724984266837</v>
      </c>
      <c r="D37" s="39">
        <v>57.076675999999999</v>
      </c>
      <c r="E37" s="36">
        <v>4.3342403283777315</v>
      </c>
      <c r="F37" s="38">
        <f t="shared" si="0"/>
        <v>141.64384971426918</v>
      </c>
      <c r="G37" s="38">
        <f t="shared" si="1"/>
        <v>231.60454126501966</v>
      </c>
      <c r="H37" s="38">
        <f t="shared" si="2"/>
        <v>183.74612301431242</v>
      </c>
      <c r="I37" s="38">
        <f t="shared" si="3"/>
        <v>63.43004130137556</v>
      </c>
    </row>
    <row r="38" spans="1:9" x14ac:dyDescent="0.25">
      <c r="A38">
        <v>2006</v>
      </c>
      <c r="B38">
        <v>63.487637189352846</v>
      </c>
      <c r="C38">
        <v>8.0296443121278589</v>
      </c>
      <c r="D38" s="39">
        <v>57.535662000000002</v>
      </c>
      <c r="E38" s="36">
        <v>4.5980820235811608</v>
      </c>
      <c r="F38" s="38">
        <f t="shared" si="0"/>
        <v>145.73976362406898</v>
      </c>
      <c r="G38" s="38">
        <f t="shared" si="1"/>
        <v>234.56586384999932</v>
      </c>
      <c r="H38" s="38">
        <f t="shared" si="2"/>
        <v>185.22373004976501</v>
      </c>
      <c r="I38" s="38">
        <f t="shared" si="3"/>
        <v>67.291269188118605</v>
      </c>
    </row>
    <row r="39" spans="1:9" x14ac:dyDescent="0.25">
      <c r="A39">
        <v>2007</v>
      </c>
      <c r="B39">
        <v>64.435918164910106</v>
      </c>
      <c r="C39">
        <v>8.16727698066126</v>
      </c>
      <c r="D39" s="39">
        <v>58.102918000000003</v>
      </c>
      <c r="E39" s="36">
        <v>4.8373950927871974</v>
      </c>
      <c r="F39" s="38">
        <f t="shared" si="0"/>
        <v>147.91660074299858</v>
      </c>
      <c r="G39" s="38">
        <f t="shared" si="1"/>
        <v>238.58645611206956</v>
      </c>
      <c r="H39" s="38">
        <f t="shared" si="2"/>
        <v>187.04988914067994</v>
      </c>
      <c r="I39" s="38">
        <f t="shared" si="3"/>
        <v>70.793529495262092</v>
      </c>
    </row>
    <row r="40" spans="1:9" x14ac:dyDescent="0.25">
      <c r="A40">
        <v>2008</v>
      </c>
      <c r="B40">
        <v>64.286790189935388</v>
      </c>
      <c r="C40">
        <v>8.1163805794831632</v>
      </c>
      <c r="D40" s="39">
        <v>58.547611000000003</v>
      </c>
      <c r="E40" s="36">
        <v>4.9333855963867688</v>
      </c>
      <c r="F40" s="38">
        <f t="shared" si="0"/>
        <v>147.57426833334014</v>
      </c>
      <c r="G40" s="38">
        <f t="shared" si="1"/>
        <v>237.09964575719934</v>
      </c>
      <c r="H40" s="38">
        <f t="shared" si="2"/>
        <v>188.48148292658303</v>
      </c>
      <c r="I40" s="38">
        <f t="shared" si="3"/>
        <v>72.198315835326341</v>
      </c>
    </row>
    <row r="41" spans="1:9" x14ac:dyDescent="0.25">
      <c r="A41">
        <v>2009</v>
      </c>
      <c r="B41">
        <v>60.621189963807105</v>
      </c>
      <c r="C41">
        <v>7.7935116205030246</v>
      </c>
      <c r="D41" s="39">
        <v>60.242055000000001</v>
      </c>
      <c r="E41" s="36">
        <v>4.7461475775647353</v>
      </c>
      <c r="F41" s="38">
        <f t="shared" si="0"/>
        <v>139.15965827464572</v>
      </c>
      <c r="G41" s="38">
        <f t="shared" si="1"/>
        <v>227.66784114299762</v>
      </c>
      <c r="H41" s="38">
        <f t="shared" si="2"/>
        <v>193.93638215135329</v>
      </c>
      <c r="I41" s="38">
        <f t="shared" si="3"/>
        <v>69.458155076517059</v>
      </c>
    </row>
    <row r="42" spans="1:9" x14ac:dyDescent="0.25">
      <c r="A42">
        <v>2010</v>
      </c>
      <c r="B42">
        <v>62.897610921501709</v>
      </c>
      <c r="C42">
        <v>8.1933003036599015</v>
      </c>
      <c r="D42" s="39">
        <v>61.925297999999998</v>
      </c>
      <c r="E42" s="36">
        <v>4.6231286200832331</v>
      </c>
      <c r="F42" s="38">
        <f t="shared" si="0"/>
        <v>144.38532215143789</v>
      </c>
      <c r="G42" s="38">
        <f t="shared" si="1"/>
        <v>239.34666204425565</v>
      </c>
      <c r="H42" s="38">
        <f t="shared" si="2"/>
        <v>199.35522215775063</v>
      </c>
      <c r="I42" s="38">
        <f t="shared" si="3"/>
        <v>67.657817078918185</v>
      </c>
    </row>
    <row r="43" spans="1:9" x14ac:dyDescent="0.25">
      <c r="A43">
        <v>2011</v>
      </c>
      <c r="B43">
        <v>64.326194771147513</v>
      </c>
      <c r="C43">
        <v>8.5381612849255486</v>
      </c>
      <c r="D43" s="39">
        <v>62.054943000000002</v>
      </c>
      <c r="E43" s="36">
        <v>4.6930345189665914</v>
      </c>
      <c r="F43" s="38">
        <f t="shared" si="0"/>
        <v>147.66472396542537</v>
      </c>
      <c r="G43" s="38">
        <f t="shared" si="1"/>
        <v>249.42090827911761</v>
      </c>
      <c r="H43" s="38">
        <f t="shared" si="2"/>
        <v>199.77258644361396</v>
      </c>
      <c r="I43" s="38">
        <f t="shared" si="3"/>
        <v>68.680864652987722</v>
      </c>
    </row>
    <row r="44" spans="1:9" x14ac:dyDescent="0.25">
      <c r="A44">
        <v>2012</v>
      </c>
      <c r="B44">
        <v>63.898825515322983</v>
      </c>
      <c r="C44">
        <v>8.2809696969696969</v>
      </c>
      <c r="D44" s="39">
        <v>62.202731999999997</v>
      </c>
      <c r="E44" s="36">
        <v>4.8850658705985142</v>
      </c>
      <c r="F44" s="38">
        <f t="shared" si="0"/>
        <v>146.6836716364767</v>
      </c>
      <c r="G44" s="38">
        <f t="shared" si="1"/>
        <v>241.90770287938426</v>
      </c>
      <c r="H44" s="38">
        <f t="shared" si="2"/>
        <v>200.24836144799863</v>
      </c>
      <c r="I44" s="38">
        <f t="shared" si="3"/>
        <v>71.491174105701177</v>
      </c>
    </row>
    <row r="45" spans="1:9" x14ac:dyDescent="0.25">
      <c r="A45">
        <v>2013</v>
      </c>
      <c r="B45">
        <v>63.806624456624455</v>
      </c>
      <c r="C45">
        <v>8.3387909998415459</v>
      </c>
      <c r="D45" s="39">
        <v>62.340646999999997</v>
      </c>
      <c r="E45" s="36">
        <v>4.8064224716768553</v>
      </c>
      <c r="F45" s="38">
        <f t="shared" si="0"/>
        <v>146.47201845334541</v>
      </c>
      <c r="G45" s="38">
        <f t="shared" si="1"/>
        <v>243.59680682096015</v>
      </c>
      <c r="H45" s="38">
        <f t="shared" si="2"/>
        <v>200.69234922604505</v>
      </c>
      <c r="I45" s="38">
        <f t="shared" si="3"/>
        <v>70.340256375315789</v>
      </c>
    </row>
    <row r="46" spans="1:9" x14ac:dyDescent="0.25">
      <c r="A46">
        <v>2014</v>
      </c>
      <c r="B46">
        <v>64.317045614364062</v>
      </c>
      <c r="C46">
        <v>8.2836671390332235</v>
      </c>
      <c r="D46" s="39">
        <v>62.487757000000002</v>
      </c>
      <c r="E46" s="36">
        <v>4.618738483610036</v>
      </c>
      <c r="F46" s="38">
        <f t="shared" si="0"/>
        <v>147.64372151508996</v>
      </c>
      <c r="G46" s="38">
        <f t="shared" si="1"/>
        <v>241.98650186514516</v>
      </c>
      <c r="H46" s="38">
        <f t="shared" si="2"/>
        <v>201.16593833548509</v>
      </c>
      <c r="I46" s="38">
        <f t="shared" si="3"/>
        <v>67.593569017731923</v>
      </c>
    </row>
    <row r="47" spans="1:9" x14ac:dyDescent="0.25">
      <c r="A47">
        <v>2015</v>
      </c>
      <c r="B47">
        <v>64.823580370206926</v>
      </c>
      <c r="C47" s="37"/>
      <c r="D47" s="39">
        <v>62.887217</v>
      </c>
      <c r="E47" s="36">
        <v>4.2531120915789229</v>
      </c>
      <c r="F47" s="38">
        <f t="shared" si="0"/>
        <v>148.80650310300351</v>
      </c>
      <c r="G47" s="38"/>
      <c r="H47" s="38">
        <f t="shared" si="2"/>
        <v>202.4519141743601</v>
      </c>
      <c r="I47" s="38">
        <f t="shared" si="3"/>
        <v>62.242758866397537</v>
      </c>
    </row>
    <row r="48" spans="1:9" x14ac:dyDescent="0.25">
      <c r="B48">
        <v>65.388495147863679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baseColWidth="10" defaultRowHeight="15" x14ac:dyDescent="0.25"/>
  <cols>
    <col min="2" max="2" width="13.5703125" bestFit="1" customWidth="1"/>
    <col min="3" max="3" width="12" bestFit="1" customWidth="1"/>
    <col min="4" max="4" width="13.5703125" bestFit="1" customWidth="1"/>
    <col min="5" max="5" width="13.5703125" customWidth="1"/>
    <col min="6" max="11" width="17" customWidth="1"/>
  </cols>
  <sheetData>
    <row r="1" spans="1:11" x14ac:dyDescent="0.25">
      <c r="B1" s="96" t="s">
        <v>38</v>
      </c>
      <c r="C1" s="96"/>
      <c r="D1" s="96"/>
      <c r="E1" s="71"/>
    </row>
    <row r="2" spans="1:11" ht="60" x14ac:dyDescent="0.25">
      <c r="B2" s="35" t="s">
        <v>39</v>
      </c>
      <c r="C2" s="35" t="s">
        <v>40</v>
      </c>
      <c r="D2" s="35" t="s">
        <v>41</v>
      </c>
      <c r="E2" s="35" t="s">
        <v>42</v>
      </c>
      <c r="F2" s="35" t="s">
        <v>31</v>
      </c>
      <c r="G2" s="35" t="s">
        <v>43</v>
      </c>
      <c r="H2" s="35" t="s">
        <v>44</v>
      </c>
      <c r="I2" s="35" t="s">
        <v>45</v>
      </c>
      <c r="J2" s="35" t="s">
        <v>46</v>
      </c>
      <c r="K2" s="35" t="s">
        <v>47</v>
      </c>
    </row>
    <row r="3" spans="1:11" x14ac:dyDescent="0.25">
      <c r="A3">
        <v>1950</v>
      </c>
      <c r="B3" s="45">
        <v>306277.72680451447</v>
      </c>
      <c r="C3">
        <v>14.989081834251847</v>
      </c>
      <c r="D3" s="45">
        <v>2043338.8128192963</v>
      </c>
      <c r="E3" s="45">
        <v>20.2575</v>
      </c>
      <c r="F3" s="72">
        <v>5034</v>
      </c>
      <c r="G3" s="45">
        <f t="shared" ref="G3:G34" si="0">(D3/1000)/F3</f>
        <v>0.40590759094543033</v>
      </c>
      <c r="H3" s="72">
        <v>1498</v>
      </c>
      <c r="I3" s="45">
        <f>(H3*365)/F3</f>
        <v>108.61541517679777</v>
      </c>
      <c r="J3" s="43">
        <v>0.31360155787815902</v>
      </c>
      <c r="K3" s="43">
        <v>0.12421149214359446</v>
      </c>
    </row>
    <row r="4" spans="1:11" x14ac:dyDescent="0.25">
      <c r="A4">
        <v>1951</v>
      </c>
      <c r="B4" s="45">
        <v>431037.22471114778</v>
      </c>
      <c r="C4">
        <v>16.179681813455339</v>
      </c>
      <c r="D4" s="45">
        <v>2664064.9036292471</v>
      </c>
      <c r="E4" s="45">
        <v>48.453144046875003</v>
      </c>
      <c r="F4" s="72">
        <v>5231</v>
      </c>
      <c r="G4" s="45">
        <f t="shared" si="0"/>
        <v>0.50928405727953485</v>
      </c>
      <c r="H4" s="72">
        <v>1704</v>
      </c>
      <c r="I4" s="45">
        <f t="shared" ref="I4:I12" si="1">(H4*365)/F4</f>
        <v>118.89887210858345</v>
      </c>
      <c r="J4" s="43">
        <v>0.38249466431279033</v>
      </c>
      <c r="K4" s="43">
        <v>0.12905920434374019</v>
      </c>
    </row>
    <row r="5" spans="1:11" x14ac:dyDescent="0.25">
      <c r="A5">
        <v>1952</v>
      </c>
      <c r="B5" s="45">
        <v>447632.83091016574</v>
      </c>
      <c r="C5">
        <v>16.54881979827389</v>
      </c>
      <c r="D5" s="45">
        <v>2704922.9876613659</v>
      </c>
      <c r="E5" s="45">
        <v>69.387303893491961</v>
      </c>
      <c r="F5" s="72">
        <v>5429</v>
      </c>
      <c r="G5" s="45">
        <f t="shared" si="0"/>
        <v>0.4982359527834529</v>
      </c>
      <c r="H5" s="72">
        <v>1803</v>
      </c>
      <c r="I5" s="45">
        <f t="shared" si="1"/>
        <v>121.21845643764966</v>
      </c>
      <c r="J5" s="43">
        <v>0.36632579642997259</v>
      </c>
      <c r="K5" s="43">
        <v>0.12424691358024686</v>
      </c>
    </row>
    <row r="6" spans="1:11" x14ac:dyDescent="0.25">
      <c r="A6">
        <v>1953</v>
      </c>
      <c r="B6" s="45">
        <v>446543.21153706696</v>
      </c>
      <c r="C6">
        <v>16.677064919760149</v>
      </c>
      <c r="D6" s="45">
        <v>2677588.7345019053</v>
      </c>
      <c r="E6" s="45">
        <v>125.12833176079322</v>
      </c>
      <c r="F6" s="72">
        <v>5649</v>
      </c>
      <c r="G6" s="45">
        <f t="shared" si="0"/>
        <v>0.47399340316903976</v>
      </c>
      <c r="H6" s="72">
        <v>1765</v>
      </c>
      <c r="I6" s="45">
        <f t="shared" si="1"/>
        <v>114.04230837316339</v>
      </c>
      <c r="J6" s="43">
        <v>0.35147483924084533</v>
      </c>
      <c r="K6" s="43">
        <v>0.12428680106504374</v>
      </c>
    </row>
    <row r="7" spans="1:11" x14ac:dyDescent="0.25">
      <c r="A7">
        <v>1954</v>
      </c>
      <c r="B7" s="45">
        <v>474856.37093450362</v>
      </c>
      <c r="C7">
        <v>16.735988353956539</v>
      </c>
      <c r="D7" s="45">
        <v>2837336.886782926</v>
      </c>
      <c r="E7" s="45">
        <v>247.09397452230232</v>
      </c>
      <c r="F7" s="72">
        <v>5895</v>
      </c>
      <c r="G7" s="45">
        <f t="shared" si="0"/>
        <v>0.4813124489877737</v>
      </c>
      <c r="H7" s="72">
        <v>1895</v>
      </c>
      <c r="I7" s="45">
        <f t="shared" si="1"/>
        <v>117.33248515691264</v>
      </c>
      <c r="J7" s="43">
        <v>0.34697381440229713</v>
      </c>
      <c r="K7" s="43">
        <v>0.11888302710569403</v>
      </c>
    </row>
    <row r="8" spans="1:11" x14ac:dyDescent="0.25">
      <c r="A8">
        <v>1955</v>
      </c>
      <c r="B8" s="45">
        <v>590432.90011197072</v>
      </c>
      <c r="C8">
        <v>16.692662299400368</v>
      </c>
      <c r="D8" s="45">
        <v>3537080.481962306</v>
      </c>
      <c r="E8" s="45">
        <v>426.96626267315355</v>
      </c>
      <c r="F8" s="72">
        <v>6155</v>
      </c>
      <c r="G8" s="45">
        <f t="shared" si="0"/>
        <v>0.57466782810110573</v>
      </c>
      <c r="H8" s="72">
        <v>2157</v>
      </c>
      <c r="I8" s="45">
        <f t="shared" si="1"/>
        <v>127.91307879772543</v>
      </c>
      <c r="J8" s="43">
        <v>0.39233459589553782</v>
      </c>
      <c r="K8" s="43">
        <v>0.12237733010114521</v>
      </c>
    </row>
    <row r="9" spans="1:11" x14ac:dyDescent="0.25">
      <c r="A9">
        <v>1956</v>
      </c>
      <c r="B9" s="45">
        <v>815015.23157954146</v>
      </c>
      <c r="C9">
        <v>16.938754289279402</v>
      </c>
      <c r="D9" s="45">
        <v>4811541.7324127993</v>
      </c>
      <c r="E9" s="45">
        <v>611.79455121723129</v>
      </c>
      <c r="F9" s="72">
        <v>6423</v>
      </c>
      <c r="G9" s="45">
        <f t="shared" si="0"/>
        <v>0.74911127703764591</v>
      </c>
      <c r="H9" s="72">
        <v>2456</v>
      </c>
      <c r="I9" s="45">
        <f t="shared" si="1"/>
        <v>139.5671804452748</v>
      </c>
      <c r="J9" s="43">
        <v>0.45577156917622397</v>
      </c>
      <c r="K9" s="43">
        <v>0.11252882398155266</v>
      </c>
    </row>
    <row r="10" spans="1:11" x14ac:dyDescent="0.25">
      <c r="A10">
        <v>1957</v>
      </c>
      <c r="B10" s="45">
        <v>1127525.7464061836</v>
      </c>
      <c r="C10">
        <v>17.514124293785311</v>
      </c>
      <c r="D10" s="45">
        <v>6437808.2939965967</v>
      </c>
      <c r="E10" s="45">
        <v>732.42273650294021</v>
      </c>
      <c r="F10" s="72">
        <v>6688</v>
      </c>
      <c r="G10" s="45">
        <f t="shared" si="0"/>
        <v>0.96259095304973041</v>
      </c>
      <c r="H10" s="72">
        <v>2779</v>
      </c>
      <c r="I10" s="45">
        <f t="shared" si="1"/>
        <v>151.66492224880383</v>
      </c>
      <c r="J10" s="43">
        <v>0.52595228951798201</v>
      </c>
      <c r="K10" s="43">
        <v>0.11179307321350286</v>
      </c>
    </row>
    <row r="11" spans="1:11" x14ac:dyDescent="0.25">
      <c r="A11">
        <v>1958</v>
      </c>
      <c r="B11" s="45">
        <v>873347.08138689329</v>
      </c>
      <c r="C11">
        <v>17.992443936085404</v>
      </c>
      <c r="D11" s="45">
        <v>4853965.8341539707</v>
      </c>
      <c r="E11" s="45">
        <v>901.13035436752477</v>
      </c>
      <c r="F11" s="72">
        <v>6947</v>
      </c>
      <c r="G11" s="45">
        <f t="shared" si="0"/>
        <v>0.69871395338332676</v>
      </c>
      <c r="H11" s="72">
        <v>2604</v>
      </c>
      <c r="I11" s="45">
        <f t="shared" si="1"/>
        <v>136.81589175183532</v>
      </c>
      <c r="J11" s="43">
        <v>0.39728635063812917</v>
      </c>
      <c r="K11" s="43">
        <v>0.10920271416454623</v>
      </c>
    </row>
    <row r="12" spans="1:11" x14ac:dyDescent="0.25">
      <c r="A12">
        <v>1959</v>
      </c>
      <c r="B12" s="45">
        <v>790992.49661824643</v>
      </c>
      <c r="C12">
        <v>18.158815985581089</v>
      </c>
      <c r="D12" s="45">
        <v>4355969.5590633759</v>
      </c>
      <c r="E12" s="45">
        <v>966.08056395463655</v>
      </c>
      <c r="F12" s="72">
        <v>7212</v>
      </c>
      <c r="G12" s="45">
        <f t="shared" si="0"/>
        <v>0.6039891235528807</v>
      </c>
      <c r="H12" s="72">
        <v>2771</v>
      </c>
      <c r="I12" s="45">
        <f t="shared" si="1"/>
        <v>140.24057127010539</v>
      </c>
      <c r="J12" s="43">
        <v>0.36654564949003976</v>
      </c>
      <c r="K12" s="43">
        <v>0.11608781349826686</v>
      </c>
    </row>
    <row r="13" spans="1:11" x14ac:dyDescent="0.25">
      <c r="A13">
        <v>1960</v>
      </c>
      <c r="B13" s="45">
        <v>807148.19366026146</v>
      </c>
      <c r="C13">
        <v>18.432636650376072</v>
      </c>
      <c r="D13" s="45">
        <v>4378907.9607544569</v>
      </c>
      <c r="E13" s="45">
        <v>949.04261261034753</v>
      </c>
      <c r="F13" s="73">
        <v>7579</v>
      </c>
      <c r="G13" s="45">
        <f t="shared" si="0"/>
        <v>0.57776856587339454</v>
      </c>
      <c r="H13" s="72">
        <v>2846.1</v>
      </c>
      <c r="I13" s="45">
        <f>(H13*365)/F13</f>
        <v>137.06643356643357</v>
      </c>
      <c r="J13" s="43">
        <v>0.37929763053839793</v>
      </c>
      <c r="K13" s="43">
        <v>0.11403970027606151</v>
      </c>
    </row>
    <row r="14" spans="1:11" x14ac:dyDescent="0.25">
      <c r="A14">
        <v>1961</v>
      </c>
      <c r="B14" s="45">
        <v>784655.32323696627</v>
      </c>
      <c r="C14">
        <v>18.630203459152195</v>
      </c>
      <c r="D14" s="45">
        <v>4211737.8103645984</v>
      </c>
      <c r="E14" s="45">
        <v>928.43872810194296</v>
      </c>
      <c r="F14" s="73">
        <v>7871</v>
      </c>
      <c r="G14" s="45">
        <f t="shared" si="0"/>
        <v>0.53509564354778283</v>
      </c>
      <c r="H14" s="72">
        <v>2919.9</v>
      </c>
      <c r="I14" s="45">
        <f t="shared" ref="I14:I69" si="2">(H14*365)/F14</f>
        <v>135.40382416465505</v>
      </c>
      <c r="J14" s="43">
        <v>0.46782752462736177</v>
      </c>
      <c r="K14" s="43">
        <v>0.11484221842787574</v>
      </c>
    </row>
    <row r="15" spans="1:11" x14ac:dyDescent="0.25">
      <c r="A15">
        <v>1962</v>
      </c>
      <c r="B15" s="45">
        <v>1035168.8695505352</v>
      </c>
      <c r="C15">
        <v>18.848566774115284</v>
      </c>
      <c r="D15" s="45">
        <v>5492029.6166609945</v>
      </c>
      <c r="E15" s="45">
        <v>911.27439586000185</v>
      </c>
      <c r="F15" s="73">
        <v>8170.9999999999991</v>
      </c>
      <c r="G15" s="45">
        <f t="shared" si="0"/>
        <v>0.6721367784433967</v>
      </c>
      <c r="H15" s="72">
        <v>3199.8</v>
      </c>
      <c r="I15" s="45">
        <f t="shared" si="2"/>
        <v>142.93562599437035</v>
      </c>
      <c r="J15" s="43">
        <v>0.6037076914281797</v>
      </c>
      <c r="K15" s="43">
        <v>0.11980647112186273</v>
      </c>
    </row>
    <row r="16" spans="1:11" x14ac:dyDescent="0.25">
      <c r="A16">
        <v>1963</v>
      </c>
      <c r="B16" s="45">
        <v>1095408.7238633826</v>
      </c>
      <c r="C16">
        <v>19.084260510900844</v>
      </c>
      <c r="D16" s="45">
        <v>5739854.1758413436</v>
      </c>
      <c r="E16" s="45">
        <v>887.65619470491094</v>
      </c>
      <c r="F16" s="73">
        <v>8476</v>
      </c>
      <c r="G16" s="45">
        <f t="shared" si="0"/>
        <v>0.67718902499307976</v>
      </c>
      <c r="H16" s="72">
        <v>3247.9</v>
      </c>
      <c r="I16" s="45">
        <f t="shared" si="2"/>
        <v>139.863555922605</v>
      </c>
      <c r="J16" s="43">
        <v>0.64869491742444818</v>
      </c>
      <c r="K16" s="43">
        <v>0.12195690157251021</v>
      </c>
    </row>
    <row r="17" spans="1:11" x14ac:dyDescent="0.25">
      <c r="A17">
        <v>1964</v>
      </c>
      <c r="B17" s="45">
        <v>1172436.766916435</v>
      </c>
      <c r="C17">
        <v>19.335551627326609</v>
      </c>
      <c r="D17" s="45">
        <v>6063632.3675371632</v>
      </c>
      <c r="E17" s="45">
        <v>890.31200015879915</v>
      </c>
      <c r="F17" s="73">
        <v>8784</v>
      </c>
      <c r="G17" s="45">
        <f t="shared" si="0"/>
        <v>0.69030423127699947</v>
      </c>
      <c r="H17" s="72">
        <v>3392.8</v>
      </c>
      <c r="I17" s="45">
        <f t="shared" si="2"/>
        <v>140.98041894353369</v>
      </c>
      <c r="J17" s="43">
        <v>0.68418059477773008</v>
      </c>
      <c r="K17" s="43">
        <v>0.12383190338269848</v>
      </c>
    </row>
    <row r="18" spans="1:11" x14ac:dyDescent="0.25">
      <c r="A18">
        <v>1965</v>
      </c>
      <c r="B18" s="45">
        <v>1249399.6039234742</v>
      </c>
      <c r="C18">
        <v>19.642300093584272</v>
      </c>
      <c r="D18" s="45">
        <v>6360760.1857766304</v>
      </c>
      <c r="E18" s="45">
        <v>910.80321167379134</v>
      </c>
      <c r="F18" s="73">
        <v>9094</v>
      </c>
      <c r="G18" s="45">
        <f t="shared" si="0"/>
        <v>0.69944580886041685</v>
      </c>
      <c r="H18" s="72">
        <v>3472.9</v>
      </c>
      <c r="I18" s="45">
        <f t="shared" si="2"/>
        <v>139.38954255553111</v>
      </c>
      <c r="J18" s="43">
        <v>0.72173802704262457</v>
      </c>
      <c r="K18" s="43">
        <v>0.12764868461459722</v>
      </c>
    </row>
    <row r="19" spans="1:11" x14ac:dyDescent="0.25">
      <c r="A19">
        <v>1966</v>
      </c>
      <c r="B19" s="45">
        <v>1117665.0187320043</v>
      </c>
      <c r="C19">
        <v>20.229801393365911</v>
      </c>
      <c r="D19" s="45">
        <v>5524844.2483401122</v>
      </c>
      <c r="E19" s="45">
        <v>978.9229999609247</v>
      </c>
      <c r="F19" s="73">
        <v>9404</v>
      </c>
      <c r="G19" s="45">
        <f t="shared" si="0"/>
        <v>0.58749938838155169</v>
      </c>
      <c r="H19" s="72">
        <v>3371.1</v>
      </c>
      <c r="I19" s="45">
        <f t="shared" si="2"/>
        <v>130.84341769459803</v>
      </c>
      <c r="J19" s="43">
        <v>0.66670054367784892</v>
      </c>
      <c r="K19" s="43">
        <v>0.12711144663584034</v>
      </c>
    </row>
    <row r="20" spans="1:11" x14ac:dyDescent="0.25">
      <c r="A20">
        <v>1967</v>
      </c>
      <c r="B20" s="45">
        <v>1199922.8465373965</v>
      </c>
      <c r="C20">
        <v>20.791307060413853</v>
      </c>
      <c r="D20" s="45">
        <v>5771271.8255314538</v>
      </c>
      <c r="E20" s="45">
        <v>1144.3821585331516</v>
      </c>
      <c r="F20" s="73">
        <v>9717</v>
      </c>
      <c r="G20" s="45">
        <f t="shared" si="0"/>
        <v>0.59393555886914207</v>
      </c>
      <c r="H20" s="72">
        <v>3542.1</v>
      </c>
      <c r="I20" s="45">
        <f t="shared" si="2"/>
        <v>133.05202222908306</v>
      </c>
      <c r="J20" s="43">
        <v>0.70751750675931124</v>
      </c>
      <c r="K20" s="43">
        <v>0.12053415061295975</v>
      </c>
    </row>
    <row r="21" spans="1:11" x14ac:dyDescent="0.25">
      <c r="A21">
        <v>1968</v>
      </c>
      <c r="B21" s="45">
        <v>1366130.7764477718</v>
      </c>
      <c r="C21">
        <v>21.666493362448445</v>
      </c>
      <c r="D21" s="45">
        <v>6305269.4019028405</v>
      </c>
      <c r="E21" s="45">
        <v>1282.358240879701</v>
      </c>
      <c r="F21" s="73">
        <v>10038</v>
      </c>
      <c r="G21" s="45">
        <f t="shared" si="0"/>
        <v>0.62814000815927873</v>
      </c>
      <c r="H21" s="72">
        <v>3604.8</v>
      </c>
      <c r="I21" s="45">
        <f t="shared" si="2"/>
        <v>131.07710699342499</v>
      </c>
      <c r="J21" s="43">
        <v>0.75725256440940725</v>
      </c>
      <c r="K21" s="43">
        <v>0.1183476736775016</v>
      </c>
    </row>
    <row r="22" spans="1:11" x14ac:dyDescent="0.25">
      <c r="A22">
        <v>1969</v>
      </c>
      <c r="B22" s="45">
        <v>1101515.104138345</v>
      </c>
      <c r="C22">
        <v>22.84149596201172</v>
      </c>
      <c r="D22" s="45">
        <v>4822429.7829279797</v>
      </c>
      <c r="E22" s="45">
        <v>1230.6200149066424</v>
      </c>
      <c r="F22" s="73">
        <v>10371</v>
      </c>
      <c r="G22" s="45">
        <f t="shared" si="0"/>
        <v>0.46499178313836459</v>
      </c>
      <c r="H22" s="72">
        <v>3594.1</v>
      </c>
      <c r="I22" s="45">
        <f t="shared" si="2"/>
        <v>126.49180406903866</v>
      </c>
      <c r="J22" s="43">
        <v>0.58920546197888457</v>
      </c>
      <c r="K22" s="43">
        <v>0.11269146608315099</v>
      </c>
    </row>
    <row r="23" spans="1:11" x14ac:dyDescent="0.25">
      <c r="A23">
        <v>1970</v>
      </c>
      <c r="B23" s="45">
        <v>1298671.4498594305</v>
      </c>
      <c r="C23">
        <v>24.188069737617411</v>
      </c>
      <c r="D23" s="45">
        <v>5369057.8204333931</v>
      </c>
      <c r="E23" s="45">
        <v>393.14174362682695</v>
      </c>
      <c r="F23" s="73">
        <v>10721</v>
      </c>
      <c r="G23" s="45">
        <f t="shared" si="0"/>
        <v>0.50079822968318188</v>
      </c>
      <c r="H23" s="72">
        <v>3708</v>
      </c>
      <c r="I23" s="45">
        <f t="shared" si="2"/>
        <v>126.24008954388583</v>
      </c>
      <c r="J23" s="43">
        <v>0.64427855306235404</v>
      </c>
      <c r="K23" s="43">
        <v>0.10506591715184371</v>
      </c>
    </row>
    <row r="24" spans="1:11" x14ac:dyDescent="0.25">
      <c r="A24">
        <v>1971</v>
      </c>
      <c r="B24" s="45">
        <v>1635965.8540936199</v>
      </c>
      <c r="C24">
        <v>25.217496793871963</v>
      </c>
      <c r="D24" s="45">
        <v>6487423.6624912415</v>
      </c>
      <c r="E24" s="45">
        <v>605.14053435859205</v>
      </c>
      <c r="F24" s="73">
        <v>11089</v>
      </c>
      <c r="G24" s="45">
        <f t="shared" si="0"/>
        <v>0.58503234398874937</v>
      </c>
      <c r="H24" s="72">
        <v>3549.1</v>
      </c>
      <c r="I24" s="45">
        <f t="shared" si="2"/>
        <v>116.82040761114618</v>
      </c>
      <c r="J24" s="43">
        <v>0.74778773793855324</v>
      </c>
      <c r="K24" s="43">
        <v>0.10685655289687841</v>
      </c>
    </row>
    <row r="25" spans="1:11" x14ac:dyDescent="0.25">
      <c r="A25">
        <v>1972</v>
      </c>
      <c r="B25" s="45">
        <v>1569312.5496791275</v>
      </c>
      <c r="C25">
        <v>26.051090083532628</v>
      </c>
      <c r="D25" s="45">
        <v>6023980.358008584</v>
      </c>
      <c r="E25" s="45">
        <v>878.90799693557233</v>
      </c>
      <c r="F25" s="73">
        <v>11474</v>
      </c>
      <c r="G25" s="45">
        <f t="shared" si="0"/>
        <v>0.52501136116511971</v>
      </c>
      <c r="H25" s="72">
        <v>3219.9</v>
      </c>
      <c r="I25" s="45">
        <f t="shared" si="2"/>
        <v>102.42840334669688</v>
      </c>
      <c r="J25" s="43">
        <v>0.71800766260983329</v>
      </c>
      <c r="K25" s="43">
        <v>0.10718430505664547</v>
      </c>
    </row>
    <row r="26" spans="1:11" x14ac:dyDescent="0.25">
      <c r="A26">
        <v>1973</v>
      </c>
      <c r="B26" s="45">
        <v>2699943.9261530442</v>
      </c>
      <c r="C26">
        <v>27.671484523933305</v>
      </c>
      <c r="D26" s="45">
        <v>9757134.3663107045</v>
      </c>
      <c r="E26" s="45">
        <v>1210.1653565592028</v>
      </c>
      <c r="F26" s="73">
        <v>11877</v>
      </c>
      <c r="G26" s="45">
        <f t="shared" si="0"/>
        <v>0.82151505988976203</v>
      </c>
      <c r="H26" s="72">
        <v>3366</v>
      </c>
      <c r="I26" s="45">
        <f t="shared" si="2"/>
        <v>103.4427885829755</v>
      </c>
      <c r="J26" s="43">
        <v>1.1163207668641264</v>
      </c>
      <c r="K26" s="43">
        <v>0.10614075717315523</v>
      </c>
    </row>
    <row r="27" spans="1:11" x14ac:dyDescent="0.25">
      <c r="A27">
        <v>1974</v>
      </c>
      <c r="B27" s="45">
        <v>7600577.4692621427</v>
      </c>
      <c r="C27">
        <v>30.72510484905203</v>
      </c>
      <c r="D27" s="45">
        <v>24737352.424353547</v>
      </c>
      <c r="E27" s="45">
        <v>1660.1303712105027</v>
      </c>
      <c r="F27" s="73">
        <v>12297</v>
      </c>
      <c r="G27" s="45">
        <f t="shared" si="0"/>
        <v>2.0116575119422255</v>
      </c>
      <c r="H27" s="72">
        <v>2976.3</v>
      </c>
      <c r="I27" s="45">
        <f t="shared" si="2"/>
        <v>88.342644547450604</v>
      </c>
      <c r="J27" s="43">
        <v>2.7063952949520775</v>
      </c>
      <c r="K27" s="43">
        <v>9.2760459392945027E-2</v>
      </c>
    </row>
    <row r="28" spans="1:11" x14ac:dyDescent="0.25">
      <c r="A28">
        <v>1975</v>
      </c>
      <c r="B28" s="45">
        <v>5180753.7389559811</v>
      </c>
      <c r="C28">
        <v>33.530900142109459</v>
      </c>
      <c r="D28" s="45">
        <v>15450684.941349907</v>
      </c>
      <c r="E28" s="45">
        <v>2302.454531183671</v>
      </c>
      <c r="F28" s="73">
        <v>12734</v>
      </c>
      <c r="G28" s="45">
        <f t="shared" si="0"/>
        <v>1.2133410508363365</v>
      </c>
      <c r="H28" s="72">
        <v>2346.1999999999998</v>
      </c>
      <c r="I28" s="45">
        <f t="shared" si="2"/>
        <v>67.250117794879841</v>
      </c>
      <c r="J28" s="43">
        <v>1.8516115990667457</v>
      </c>
      <c r="K28" s="43">
        <v>9.5144082918865572E-2</v>
      </c>
    </row>
    <row r="29" spans="1:11" x14ac:dyDescent="0.25">
      <c r="A29">
        <v>1976</v>
      </c>
      <c r="B29" s="45">
        <v>5795560.3565526633</v>
      </c>
      <c r="C29">
        <v>35.454576964403316</v>
      </c>
      <c r="D29" s="45">
        <v>16346437.759986399</v>
      </c>
      <c r="E29" s="45">
        <v>3337.9940324165477</v>
      </c>
      <c r="F29" s="73">
        <v>13191</v>
      </c>
      <c r="G29" s="45">
        <f t="shared" si="0"/>
        <v>1.2392114138417405</v>
      </c>
      <c r="H29" s="72">
        <v>2294.4009999999998</v>
      </c>
      <c r="I29" s="45">
        <f t="shared" si="2"/>
        <v>63.486950572359945</v>
      </c>
      <c r="J29" s="43">
        <v>2.0222590903371467</v>
      </c>
      <c r="K29" s="43">
        <v>9.884977344022304E-2</v>
      </c>
    </row>
    <row r="30" spans="1:11" x14ac:dyDescent="0.25">
      <c r="A30">
        <v>1977</v>
      </c>
      <c r="B30" s="45">
        <v>6006124.4921166841</v>
      </c>
      <c r="C30">
        <v>37.754323940244703</v>
      </c>
      <c r="D30" s="45">
        <v>15908441.379119435</v>
      </c>
      <c r="E30" s="45">
        <v>4513.8102603536527</v>
      </c>
      <c r="F30" s="73">
        <v>13663</v>
      </c>
      <c r="G30" s="45">
        <f t="shared" si="0"/>
        <v>1.1643446811914979</v>
      </c>
      <c r="H30" s="72">
        <v>2237.8989999999999</v>
      </c>
      <c r="I30" s="45">
        <f t="shared" si="2"/>
        <v>59.784317865768863</v>
      </c>
      <c r="J30" s="43">
        <v>1.928371750007581</v>
      </c>
      <c r="K30" s="43">
        <v>9.8107142299829919E-2</v>
      </c>
    </row>
    <row r="31" spans="1:11" x14ac:dyDescent="0.25">
      <c r="A31">
        <v>1978</v>
      </c>
      <c r="B31" s="45">
        <v>5542515.6909005251</v>
      </c>
      <c r="C31">
        <v>40.64157221586774</v>
      </c>
      <c r="D31" s="45">
        <v>13637552.360084519</v>
      </c>
      <c r="E31" s="45">
        <v>5502.2263700062203</v>
      </c>
      <c r="F31" s="73">
        <v>14145</v>
      </c>
      <c r="G31" s="45">
        <f t="shared" si="0"/>
        <v>0.96412529940505609</v>
      </c>
      <c r="H31" s="72">
        <v>2165.527</v>
      </c>
      <c r="I31" s="45">
        <f t="shared" si="2"/>
        <v>55.879629197596323</v>
      </c>
      <c r="J31" s="43">
        <v>1.4974772414792963</v>
      </c>
      <c r="K31" s="43">
        <v>9.8228218690014218E-2</v>
      </c>
    </row>
    <row r="32" spans="1:11" x14ac:dyDescent="0.25">
      <c r="A32">
        <v>1979</v>
      </c>
      <c r="B32" s="45">
        <v>9788449.8400609177</v>
      </c>
      <c r="C32">
        <v>45.22026966136356</v>
      </c>
      <c r="D32" s="45">
        <v>21646155.393063083</v>
      </c>
      <c r="E32" s="45">
        <v>5827.6043773313695</v>
      </c>
      <c r="F32" s="73">
        <v>14623</v>
      </c>
      <c r="G32" s="45">
        <f t="shared" si="0"/>
        <v>1.4802814328840241</v>
      </c>
      <c r="H32" s="72">
        <v>2356.4070000000002</v>
      </c>
      <c r="I32" s="45">
        <f t="shared" si="2"/>
        <v>58.817517267318614</v>
      </c>
      <c r="J32" s="43">
        <v>2.0455102993288246</v>
      </c>
      <c r="K32" s="43">
        <v>9.3484826693513587E-2</v>
      </c>
    </row>
    <row r="33" spans="1:11" x14ac:dyDescent="0.25">
      <c r="A33">
        <v>1980</v>
      </c>
      <c r="B33" s="45">
        <v>12672514.830023078</v>
      </c>
      <c r="C33">
        <v>51.329243353783241</v>
      </c>
      <c r="D33" s="45">
        <v>24688684.270443365</v>
      </c>
      <c r="E33" s="45">
        <v>6137.9886246630158</v>
      </c>
      <c r="F33" s="73">
        <v>15091</v>
      </c>
      <c r="G33" s="45">
        <f t="shared" si="0"/>
        <v>1.6359872951059151</v>
      </c>
      <c r="H33" s="72">
        <v>2165</v>
      </c>
      <c r="I33" s="45">
        <f t="shared" si="2"/>
        <v>52.36399178318203</v>
      </c>
      <c r="J33" s="43">
        <v>1.9754818136689707</v>
      </c>
      <c r="K33" s="43">
        <v>8.5340551243299034E-2</v>
      </c>
    </row>
    <row r="34" spans="1:11" x14ac:dyDescent="0.25">
      <c r="A34">
        <v>1981</v>
      </c>
      <c r="B34" s="45">
        <v>13124711.92415821</v>
      </c>
      <c r="C34">
        <v>56.639284600187182</v>
      </c>
      <c r="D34" s="45">
        <v>23172453.566115197</v>
      </c>
      <c r="E34" s="45">
        <v>6662.349825469244</v>
      </c>
      <c r="F34" s="73">
        <v>15515</v>
      </c>
      <c r="G34" s="45">
        <f t="shared" si="0"/>
        <v>1.4935516317186721</v>
      </c>
      <c r="H34" s="72">
        <v>2108.3000000000002</v>
      </c>
      <c r="I34" s="45">
        <f t="shared" si="2"/>
        <v>49.599065420560756</v>
      </c>
      <c r="J34" s="43">
        <v>1.5356923476622035</v>
      </c>
      <c r="K34" s="43">
        <v>8.8833529001899419E-2</v>
      </c>
    </row>
    <row r="35" spans="1:11" x14ac:dyDescent="0.25">
      <c r="A35">
        <v>1982</v>
      </c>
      <c r="B35" s="45">
        <v>9703346.3194382582</v>
      </c>
      <c r="C35">
        <v>60.126165470867576</v>
      </c>
      <c r="D35" s="45">
        <v>16138308.91001978</v>
      </c>
      <c r="E35" s="45">
        <v>7094.8170726389344</v>
      </c>
      <c r="F35" s="73">
        <v>15917</v>
      </c>
      <c r="G35" s="45">
        <f t="shared" ref="G35:G66" si="3">(D35/1000)/F35</f>
        <v>1.0139039335314306</v>
      </c>
      <c r="H35" s="72">
        <v>1895</v>
      </c>
      <c r="I35" s="45">
        <f t="shared" si="2"/>
        <v>43.4551108877301</v>
      </c>
      <c r="J35" s="43">
        <v>0.89199400382646021</v>
      </c>
      <c r="K35" s="43">
        <v>8.2818204822325839E-2</v>
      </c>
    </row>
    <row r="36" spans="1:11" x14ac:dyDescent="0.25">
      <c r="A36">
        <v>1983</v>
      </c>
      <c r="B36" s="45">
        <v>3672826.4633177561</v>
      </c>
      <c r="C36">
        <v>62.060240546254896</v>
      </c>
      <c r="D36" s="45">
        <v>5918163.4344138829</v>
      </c>
      <c r="E36" s="45">
        <v>7517.2861205992249</v>
      </c>
      <c r="F36" s="73">
        <v>16311</v>
      </c>
      <c r="G36" s="45">
        <f t="shared" si="3"/>
        <v>0.36283265492084377</v>
      </c>
      <c r="H36" s="72">
        <v>1800.8</v>
      </c>
      <c r="I36" s="45">
        <f t="shared" si="2"/>
        <v>40.29746796640304</v>
      </c>
      <c r="J36" s="43">
        <v>0.6251962760881502</v>
      </c>
      <c r="K36" s="43">
        <v>9.2911735161811573E-2</v>
      </c>
    </row>
    <row r="37" spans="1:11" x14ac:dyDescent="0.25">
      <c r="A37">
        <v>1984</v>
      </c>
      <c r="B37" s="45">
        <v>4375770.390468806</v>
      </c>
      <c r="C37">
        <v>64.70486291636341</v>
      </c>
      <c r="D37" s="45">
        <v>6762660.7850554669</v>
      </c>
      <c r="E37" s="45">
        <v>7902.2219700473033</v>
      </c>
      <c r="F37" s="73">
        <v>16713</v>
      </c>
      <c r="G37" s="45">
        <f t="shared" si="3"/>
        <v>0.40463476246367897</v>
      </c>
      <c r="H37" s="72">
        <v>1695.5</v>
      </c>
      <c r="I37" s="45">
        <f t="shared" si="2"/>
        <v>37.028510740142401</v>
      </c>
      <c r="J37" s="43">
        <v>0.9371838952630529</v>
      </c>
      <c r="K37" s="43">
        <v>0.10172409511906433</v>
      </c>
    </row>
    <row r="38" spans="1:11" x14ac:dyDescent="0.25">
      <c r="A38">
        <v>1985</v>
      </c>
      <c r="B38" s="45">
        <v>3365328.2280884138</v>
      </c>
      <c r="C38">
        <v>67.004609892204783</v>
      </c>
      <c r="D38" s="45">
        <v>5022532.3802384101</v>
      </c>
      <c r="E38" s="45">
        <v>8558.8872821806835</v>
      </c>
      <c r="F38" s="73">
        <v>17138</v>
      </c>
      <c r="G38" s="45">
        <f t="shared" si="3"/>
        <v>0.29306409033950342</v>
      </c>
      <c r="H38" s="72">
        <v>1564</v>
      </c>
      <c r="I38" s="45">
        <f t="shared" si="2"/>
        <v>33.309604387909907</v>
      </c>
      <c r="J38" s="43">
        <v>0.7461593898942922</v>
      </c>
      <c r="K38" s="43">
        <v>0.10382036954078545</v>
      </c>
    </row>
    <row r="39" spans="1:11" x14ac:dyDescent="0.25">
      <c r="A39">
        <v>1986</v>
      </c>
      <c r="B39" s="45">
        <v>1237560.3567029454</v>
      </c>
      <c r="C39">
        <v>68.292260233614101</v>
      </c>
      <c r="D39" s="45">
        <v>1812153.1670931671</v>
      </c>
      <c r="E39" s="45">
        <v>9776.4286452043652</v>
      </c>
      <c r="F39" s="73">
        <v>17590</v>
      </c>
      <c r="G39" s="45">
        <f t="shared" si="3"/>
        <v>0.10302178323440403</v>
      </c>
      <c r="H39" s="72">
        <v>1648.5</v>
      </c>
      <c r="I39" s="45">
        <f t="shared" si="2"/>
        <v>34.207077885162022</v>
      </c>
      <c r="J39" s="43">
        <v>0.40704387237906875</v>
      </c>
      <c r="K39" s="43">
        <v>0.10086804785354093</v>
      </c>
    </row>
    <row r="40" spans="1:11" x14ac:dyDescent="0.25">
      <c r="A40">
        <v>1987</v>
      </c>
      <c r="B40" s="45">
        <v>1797547.2286714227</v>
      </c>
      <c r="C40">
        <v>70.787840976049367</v>
      </c>
      <c r="D40" s="45">
        <v>2539344.6160896639</v>
      </c>
      <c r="E40" s="45">
        <v>10908.190509001315</v>
      </c>
      <c r="F40" s="73">
        <v>18061</v>
      </c>
      <c r="G40" s="45">
        <f t="shared" si="3"/>
        <v>0.14059822911741673</v>
      </c>
      <c r="H40" s="72">
        <v>1575.5</v>
      </c>
      <c r="I40" s="45">
        <f t="shared" si="2"/>
        <v>31.839737556060019</v>
      </c>
      <c r="J40" s="43">
        <v>0.65321654444076194</v>
      </c>
      <c r="K40" s="43">
        <v>9.9011214613912796E-2</v>
      </c>
    </row>
    <row r="41" spans="1:11" x14ac:dyDescent="0.25">
      <c r="A41">
        <v>1988</v>
      </c>
      <c r="B41" s="45">
        <v>1459315.1932206922</v>
      </c>
      <c r="C41">
        <v>73.676822293854613</v>
      </c>
      <c r="D41" s="45">
        <v>1980697.7931272881</v>
      </c>
      <c r="E41" s="45">
        <v>10579.923974741072</v>
      </c>
      <c r="F41" s="73">
        <v>18542</v>
      </c>
      <c r="G41" s="45">
        <f t="shared" si="3"/>
        <v>0.10682223024092806</v>
      </c>
      <c r="H41" s="72">
        <v>1578.1369999999999</v>
      </c>
      <c r="I41" s="45">
        <f t="shared" si="2"/>
        <v>31.065688976377952</v>
      </c>
      <c r="J41" s="43">
        <v>0.5400332775005805</v>
      </c>
      <c r="K41" s="43">
        <v>0.10000394700488117</v>
      </c>
    </row>
    <row r="42" spans="1:11" x14ac:dyDescent="0.25">
      <c r="A42">
        <v>1989</v>
      </c>
      <c r="B42" s="45">
        <v>4766228.5560886301</v>
      </c>
      <c r="C42">
        <v>77.215694430002415</v>
      </c>
      <c r="D42" s="45">
        <v>6172616.3201307636</v>
      </c>
      <c r="E42" s="45">
        <v>9774.3245489449091</v>
      </c>
      <c r="F42" s="73">
        <v>19025</v>
      </c>
      <c r="G42" s="45">
        <f t="shared" si="3"/>
        <v>0.32444763837743829</v>
      </c>
      <c r="H42" s="72">
        <v>1747.4</v>
      </c>
      <c r="I42" s="45">
        <f t="shared" si="2"/>
        <v>33.524362680683311</v>
      </c>
      <c r="J42" s="43">
        <v>1.227038308187353</v>
      </c>
      <c r="K42" s="43">
        <v>0.10449730510225672</v>
      </c>
    </row>
    <row r="43" spans="1:11" x14ac:dyDescent="0.25">
      <c r="A43">
        <v>1990</v>
      </c>
      <c r="B43" s="45">
        <v>8247443.3621056853</v>
      </c>
      <c r="C43">
        <v>81.39059304703477</v>
      </c>
      <c r="D43" s="45">
        <v>10133165.336858492</v>
      </c>
      <c r="E43" s="45">
        <v>9118.0167572506962</v>
      </c>
      <c r="F43" s="73">
        <v>19735</v>
      </c>
      <c r="G43" s="45">
        <f t="shared" si="3"/>
        <v>0.51346163348662233</v>
      </c>
      <c r="H43" s="72">
        <v>2135.1999999999998</v>
      </c>
      <c r="I43" s="45">
        <f t="shared" si="2"/>
        <v>39.490651127438554</v>
      </c>
      <c r="J43" s="43">
        <v>1.5383102727772551</v>
      </c>
      <c r="K43" s="43">
        <v>0.10399434303099452</v>
      </c>
    </row>
    <row r="44" spans="1:11" x14ac:dyDescent="0.25">
      <c r="A44">
        <v>1991</v>
      </c>
      <c r="B44" s="45">
        <v>6571095.4568135645</v>
      </c>
      <c r="C44">
        <v>84.839346989705732</v>
      </c>
      <c r="D44" s="45">
        <v>7745339.5033920882</v>
      </c>
      <c r="E44" s="45">
        <v>8811.9473652998877</v>
      </c>
      <c r="F44" s="73">
        <v>20197</v>
      </c>
      <c r="G44" s="45">
        <f t="shared" si="3"/>
        <v>0.38348960258415049</v>
      </c>
      <c r="H44" s="72">
        <v>2286.1999999999998</v>
      </c>
      <c r="I44" s="45">
        <f t="shared" si="2"/>
        <v>41.316185572114662</v>
      </c>
      <c r="J44" s="43">
        <v>0.92015802051498463</v>
      </c>
      <c r="K44" s="43">
        <v>0.1038070506949838</v>
      </c>
    </row>
    <row r="45" spans="1:11" x14ac:dyDescent="0.25">
      <c r="A45">
        <v>1992</v>
      </c>
      <c r="B45" s="45">
        <v>5103980.5764017496</v>
      </c>
      <c r="C45">
        <v>87.411181588159863</v>
      </c>
      <c r="D45" s="45">
        <v>5839047.6866555717</v>
      </c>
      <c r="E45" s="45">
        <v>8805.0433917280061</v>
      </c>
      <c r="F45" s="73">
        <v>20659</v>
      </c>
      <c r="G45" s="45">
        <f t="shared" si="3"/>
        <v>0.2826394155891172</v>
      </c>
      <c r="H45" s="72">
        <v>2345.6</v>
      </c>
      <c r="I45" s="45">
        <f t="shared" si="2"/>
        <v>41.441696113074208</v>
      </c>
      <c r="J45" s="43">
        <v>0.60349210934121311</v>
      </c>
      <c r="K45" s="43">
        <v>0.10615221175934013</v>
      </c>
    </row>
    <row r="46" spans="1:11" x14ac:dyDescent="0.25">
      <c r="A46">
        <v>1993</v>
      </c>
      <c r="B46" s="45">
        <v>3680871.3853572421</v>
      </c>
      <c r="C46">
        <v>89.991681397525227</v>
      </c>
      <c r="D46" s="45">
        <v>4090235.1508441381</v>
      </c>
      <c r="E46" s="45">
        <v>9147.4530106217135</v>
      </c>
      <c r="F46" s="73">
        <v>21121</v>
      </c>
      <c r="G46" s="45">
        <f t="shared" si="3"/>
        <v>0.19365726768827887</v>
      </c>
      <c r="H46" s="72">
        <v>2326</v>
      </c>
      <c r="I46" s="45">
        <f t="shared" si="2"/>
        <v>40.196486908763788</v>
      </c>
      <c r="J46" s="43">
        <v>0.51104136102458331</v>
      </c>
      <c r="K46" s="43">
        <v>0.10879454332664311</v>
      </c>
    </row>
    <row r="47" spans="1:11" x14ac:dyDescent="0.25">
      <c r="A47">
        <v>1994</v>
      </c>
      <c r="B47" s="45">
        <v>4029447.7232116661</v>
      </c>
      <c r="C47">
        <v>92.338220512287279</v>
      </c>
      <c r="D47" s="45">
        <v>4363791.8305729907</v>
      </c>
      <c r="E47" s="45">
        <v>9541.6911848630498</v>
      </c>
      <c r="F47" s="73">
        <v>21583</v>
      </c>
      <c r="G47" s="45">
        <f t="shared" si="3"/>
        <v>0.20218652784937177</v>
      </c>
      <c r="H47" s="72">
        <v>2367.9</v>
      </c>
      <c r="I47" s="45">
        <f t="shared" si="2"/>
        <v>40.044641616086736</v>
      </c>
      <c r="J47" s="43">
        <v>0.57737850077258834</v>
      </c>
      <c r="K47" s="43">
        <v>0.11209502915939976</v>
      </c>
    </row>
    <row r="48" spans="1:11" x14ac:dyDescent="0.25">
      <c r="A48">
        <v>1995</v>
      </c>
      <c r="B48" s="45">
        <v>2918611.5931971562</v>
      </c>
      <c r="C48">
        <v>94.929118574746113</v>
      </c>
      <c r="D48" s="45">
        <v>3074516.688890432</v>
      </c>
      <c r="E48" s="45">
        <v>9678.944131900982</v>
      </c>
      <c r="F48" s="73">
        <v>22043</v>
      </c>
      <c r="G48" s="45">
        <f t="shared" si="3"/>
        <v>0.13947814221704993</v>
      </c>
      <c r="H48" s="72">
        <v>2378.5</v>
      </c>
      <c r="I48" s="45">
        <f t="shared" si="2"/>
        <v>39.38449848024316</v>
      </c>
      <c r="J48" s="43">
        <v>0.48102784487488004</v>
      </c>
      <c r="K48" s="43">
        <v>0.11147229994137302</v>
      </c>
    </row>
    <row r="49" spans="1:11" x14ac:dyDescent="0.25">
      <c r="A49">
        <v>1996</v>
      </c>
      <c r="B49" s="45">
        <v>7787802.1994172717</v>
      </c>
      <c r="C49">
        <v>97.712384319434349</v>
      </c>
      <c r="D49" s="45">
        <v>7970128.0995845366</v>
      </c>
      <c r="E49" s="45">
        <v>9741.4621871292638</v>
      </c>
      <c r="F49" s="73">
        <v>22502</v>
      </c>
      <c r="G49" s="45">
        <f t="shared" si="3"/>
        <v>0.35419643140985407</v>
      </c>
      <c r="H49" s="72">
        <v>2381</v>
      </c>
      <c r="I49" s="45">
        <f t="shared" si="2"/>
        <v>38.621678073060174</v>
      </c>
      <c r="J49" s="43">
        <v>0.96791305730772192</v>
      </c>
      <c r="K49" s="43">
        <v>0.11385136211203578</v>
      </c>
    </row>
    <row r="50" spans="1:11" x14ac:dyDescent="0.25">
      <c r="A50">
        <v>1997</v>
      </c>
      <c r="B50" s="45">
        <v>6462065.8193130223</v>
      </c>
      <c r="C50">
        <v>100</v>
      </c>
      <c r="D50" s="45">
        <v>6462065.8193130223</v>
      </c>
      <c r="E50" s="45">
        <v>10270.734013571975</v>
      </c>
      <c r="F50" s="74">
        <v>22959</v>
      </c>
      <c r="G50" s="45">
        <f t="shared" si="3"/>
        <v>0.28146111848569283</v>
      </c>
      <c r="H50" s="72">
        <v>2411</v>
      </c>
      <c r="I50" s="45">
        <f t="shared" si="2"/>
        <v>38.329848861013112</v>
      </c>
      <c r="J50" s="43">
        <v>0.59852803007509514</v>
      </c>
      <c r="K50" s="43">
        <v>0.11478671591823317</v>
      </c>
    </row>
    <row r="51" spans="1:11" x14ac:dyDescent="0.25">
      <c r="A51">
        <v>1998</v>
      </c>
      <c r="B51" s="45">
        <v>611491.2416698382</v>
      </c>
      <c r="C51">
        <v>101.55107275311082</v>
      </c>
      <c r="D51" s="45">
        <v>602151.43483169796</v>
      </c>
      <c r="E51" s="45">
        <v>11144.375237584292</v>
      </c>
      <c r="F51" s="73">
        <v>23413</v>
      </c>
      <c r="G51" s="45">
        <f t="shared" si="3"/>
        <v>2.5718679145419126E-2</v>
      </c>
      <c r="H51" s="72">
        <v>3120</v>
      </c>
      <c r="I51" s="45">
        <f t="shared" si="2"/>
        <v>48.63964464186563</v>
      </c>
      <c r="J51" s="43">
        <v>0.1493537038921349</v>
      </c>
      <c r="K51" s="43">
        <v>0.11065093605341855</v>
      </c>
    </row>
    <row r="52" spans="1:11" x14ac:dyDescent="0.25">
      <c r="A52">
        <v>1999</v>
      </c>
      <c r="B52" s="45">
        <v>4422428.7311417051</v>
      </c>
      <c r="C52">
        <v>103.7728328307511</v>
      </c>
      <c r="D52" s="45">
        <v>4261644.026191798</v>
      </c>
      <c r="E52" s="45">
        <v>11673.441239262374</v>
      </c>
      <c r="F52" s="73">
        <v>23867</v>
      </c>
      <c r="G52" s="45">
        <f t="shared" si="3"/>
        <v>0.1785580100637616</v>
      </c>
      <c r="H52" s="72">
        <v>2800.4</v>
      </c>
      <c r="I52" s="45">
        <f t="shared" si="2"/>
        <v>42.82674822977333</v>
      </c>
      <c r="J52" s="43">
        <v>0.37992387793195825</v>
      </c>
      <c r="K52" s="43">
        <v>0.10970074265716499</v>
      </c>
    </row>
    <row r="53" spans="1:11" x14ac:dyDescent="0.25">
      <c r="A53">
        <v>2000</v>
      </c>
      <c r="B53" s="45">
        <v>14819785.84479907</v>
      </c>
      <c r="C53">
        <v>107.27184499670723</v>
      </c>
      <c r="D53" s="45">
        <v>13815168.225412708</v>
      </c>
      <c r="E53" s="45">
        <v>12116.222568832782</v>
      </c>
      <c r="F53" s="73">
        <v>24394</v>
      </c>
      <c r="G53" s="45">
        <f t="shared" si="3"/>
        <v>0.56633468170093904</v>
      </c>
      <c r="H53" s="72">
        <v>2891</v>
      </c>
      <c r="I53" s="45">
        <f t="shared" si="2"/>
        <v>43.257153398376651</v>
      </c>
      <c r="J53" s="43">
        <v>0.93186275867313539</v>
      </c>
      <c r="K53" s="43">
        <v>0.10521640856029717</v>
      </c>
    </row>
    <row r="54" spans="1:11" x14ac:dyDescent="0.25">
      <c r="A54">
        <v>2001</v>
      </c>
      <c r="B54" s="45">
        <v>8634493.0952670556</v>
      </c>
      <c r="C54">
        <v>110.30293577345671</v>
      </c>
      <c r="D54" s="45">
        <v>7827981.2180165555</v>
      </c>
      <c r="E54" s="45">
        <v>12227.813237989552</v>
      </c>
      <c r="F54" s="73">
        <v>24803</v>
      </c>
      <c r="G54" s="45">
        <f t="shared" si="3"/>
        <v>0.31560622577980707</v>
      </c>
      <c r="H54" s="72">
        <v>2791.904</v>
      </c>
      <c r="I54" s="45">
        <f t="shared" si="2"/>
        <v>41.085552554126515</v>
      </c>
      <c r="J54" s="43">
        <v>0.53282766944411242</v>
      </c>
      <c r="K54" s="43">
        <v>0.10160235805829489</v>
      </c>
    </row>
    <row r="55" spans="1:11" x14ac:dyDescent="0.25">
      <c r="A55">
        <v>2002</v>
      </c>
      <c r="B55" s="45">
        <v>8104135.0285993768</v>
      </c>
      <c r="C55">
        <v>112.05504141970817</v>
      </c>
      <c r="D55" s="45">
        <v>7232280.6059612297</v>
      </c>
      <c r="E55" s="45">
        <v>12424.40203042553</v>
      </c>
      <c r="F55" s="73">
        <v>25212</v>
      </c>
      <c r="G55" s="45">
        <f t="shared" si="3"/>
        <v>0.28685866277809097</v>
      </c>
      <c r="H55" s="72">
        <v>2782</v>
      </c>
      <c r="I55" s="45">
        <f t="shared" si="2"/>
        <v>40.275662382992223</v>
      </c>
      <c r="J55" s="43">
        <v>0.74497761696004794</v>
      </c>
      <c r="K55" s="43">
        <v>0.10342928285554122</v>
      </c>
    </row>
    <row r="56" spans="1:11" x14ac:dyDescent="0.25">
      <c r="A56">
        <v>2003</v>
      </c>
      <c r="B56" s="45">
        <v>11731638.140709149</v>
      </c>
      <c r="C56">
        <v>114.60261342761085</v>
      </c>
      <c r="D56" s="45">
        <v>10236798.088482929</v>
      </c>
      <c r="E56" s="45">
        <v>13452.482580344877</v>
      </c>
      <c r="F56" s="73">
        <v>25622</v>
      </c>
      <c r="G56" s="45">
        <f t="shared" si="3"/>
        <v>0.39953157788162236</v>
      </c>
      <c r="H56" s="72">
        <v>2643</v>
      </c>
      <c r="I56" s="45">
        <f t="shared" si="2"/>
        <v>37.651042073218328</v>
      </c>
      <c r="J56" s="43">
        <v>1.0756264652007865</v>
      </c>
      <c r="K56" s="43">
        <v>0.10563097437545184</v>
      </c>
    </row>
    <row r="57" spans="1:11" x14ac:dyDescent="0.25">
      <c r="A57">
        <v>2004</v>
      </c>
      <c r="B57" s="45">
        <v>16059433.109171512</v>
      </c>
      <c r="C57">
        <v>117.67529721673429</v>
      </c>
      <c r="D57" s="45">
        <v>13647242.445110003</v>
      </c>
      <c r="E57" s="45">
        <v>13714.530622287459</v>
      </c>
      <c r="F57" s="73">
        <v>26033</v>
      </c>
      <c r="G57" s="45">
        <f t="shared" si="3"/>
        <v>0.52422857316137228</v>
      </c>
      <c r="H57" s="72">
        <v>3009.4</v>
      </c>
      <c r="I57" s="45">
        <f t="shared" si="2"/>
        <v>42.193792494142052</v>
      </c>
      <c r="J57" s="43">
        <v>1.4376295635211835</v>
      </c>
      <c r="K57" s="43">
        <v>0.10379888737861354</v>
      </c>
    </row>
    <row r="58" spans="1:11" x14ac:dyDescent="0.25">
      <c r="A58">
        <v>2005</v>
      </c>
      <c r="B58" s="45">
        <v>26076881.438995469</v>
      </c>
      <c r="C58">
        <v>121.65089598280822</v>
      </c>
      <c r="D58" s="45">
        <v>21435831.794186432</v>
      </c>
      <c r="E58" s="45">
        <v>14002.960278488106</v>
      </c>
      <c r="F58" s="73">
        <v>26445</v>
      </c>
      <c r="G58" s="45">
        <f t="shared" si="3"/>
        <v>0.81058165226645618</v>
      </c>
      <c r="H58" s="72">
        <v>3066.8</v>
      </c>
      <c r="I58" s="45">
        <f t="shared" si="2"/>
        <v>42.328682170542635</v>
      </c>
      <c r="J58" s="43">
        <v>2.0442074405073738</v>
      </c>
      <c r="K58" s="43">
        <v>0.10242857179212465</v>
      </c>
    </row>
    <row r="59" spans="1:11" x14ac:dyDescent="0.25">
      <c r="A59">
        <v>2006</v>
      </c>
      <c r="B59" s="45">
        <v>35318849.759619057</v>
      </c>
      <c r="C59">
        <v>125.58663477869054</v>
      </c>
      <c r="D59" s="45">
        <v>28123095.918493342</v>
      </c>
      <c r="E59" s="45">
        <v>15179.629262934983</v>
      </c>
      <c r="F59" s="73">
        <v>26858</v>
      </c>
      <c r="G59" s="45">
        <f t="shared" si="3"/>
        <v>1.047103131971604</v>
      </c>
      <c r="H59" s="72">
        <v>3035.6</v>
      </c>
      <c r="I59" s="45">
        <f t="shared" si="2"/>
        <v>41.253779134708466</v>
      </c>
      <c r="J59" s="43">
        <v>1.6684149121195111</v>
      </c>
      <c r="K59" s="43">
        <v>9.9222471857245351E-2</v>
      </c>
    </row>
    <row r="60" spans="1:11" x14ac:dyDescent="0.25">
      <c r="A60">
        <v>2007</v>
      </c>
      <c r="B60" s="45">
        <v>36403322.098481961</v>
      </c>
      <c r="C60">
        <v>129.16827839589618</v>
      </c>
      <c r="D60" s="45">
        <v>28182865.445420798</v>
      </c>
      <c r="E60" s="45">
        <v>17032.577534600376</v>
      </c>
      <c r="F60" s="73">
        <v>27273</v>
      </c>
      <c r="G60" s="45">
        <f t="shared" si="3"/>
        <v>1.0333613993847688</v>
      </c>
      <c r="H60" s="72">
        <v>2981.9229999999998</v>
      </c>
      <c r="I60" s="45">
        <f t="shared" si="2"/>
        <v>39.907670406629265</v>
      </c>
      <c r="J60" s="43">
        <v>1.3129989030712277</v>
      </c>
      <c r="K60" s="43">
        <v>9.7180681429163446E-2</v>
      </c>
    </row>
    <row r="61" spans="1:11" x14ac:dyDescent="0.25">
      <c r="A61">
        <v>2008</v>
      </c>
      <c r="B61" s="45">
        <v>58282276.015822753</v>
      </c>
      <c r="C61">
        <v>134.12730927870783</v>
      </c>
      <c r="D61" s="45">
        <v>43452952.51895047</v>
      </c>
      <c r="E61" s="45">
        <v>20495.422125506237</v>
      </c>
      <c r="F61" s="73">
        <v>27689</v>
      </c>
      <c r="G61" s="45">
        <f t="shared" si="3"/>
        <v>1.5693218432933826</v>
      </c>
      <c r="H61" s="72">
        <v>2957.5360000000001</v>
      </c>
      <c r="I61" s="45">
        <f t="shared" si="2"/>
        <v>38.98662429123479</v>
      </c>
      <c r="J61" s="43">
        <v>1.6145633938401671</v>
      </c>
      <c r="K61" s="43">
        <v>9.3267242958452914E-2</v>
      </c>
    </row>
    <row r="62" spans="1:11" x14ac:dyDescent="0.25">
      <c r="A62">
        <v>2009</v>
      </c>
      <c r="B62" s="45">
        <v>34814891.006582536</v>
      </c>
      <c r="C62">
        <v>133.6503240788881</v>
      </c>
      <c r="D62" s="45">
        <v>26049237.999627136</v>
      </c>
      <c r="E62" s="45">
        <v>26817.257359004991</v>
      </c>
      <c r="F62" s="73">
        <v>28106</v>
      </c>
      <c r="G62" s="45">
        <f t="shared" si="3"/>
        <v>0.92682124811880517</v>
      </c>
      <c r="H62" s="72">
        <v>2878.06</v>
      </c>
      <c r="I62" s="45">
        <f t="shared" si="2"/>
        <v>37.376072724685116</v>
      </c>
      <c r="J62" s="43">
        <v>0.8812481088785401</v>
      </c>
      <c r="K62" s="43">
        <v>9.4856146081090428E-2</v>
      </c>
    </row>
    <row r="63" spans="1:11" x14ac:dyDescent="0.25">
      <c r="A63">
        <v>2010</v>
      </c>
      <c r="B63" s="45">
        <v>43887205.198443428</v>
      </c>
      <c r="C63">
        <v>135.8422931614156</v>
      </c>
      <c r="D63" s="45">
        <v>32307467.856342893</v>
      </c>
      <c r="E63" s="45">
        <v>36373.696956154214</v>
      </c>
      <c r="F63" s="73">
        <v>28524</v>
      </c>
      <c r="G63" s="45">
        <f t="shared" si="3"/>
        <v>1.1326415599615374</v>
      </c>
      <c r="H63" s="72">
        <v>2853.6379999999999</v>
      </c>
      <c r="I63" s="45">
        <f t="shared" si="2"/>
        <v>36.51584174730052</v>
      </c>
      <c r="J63" s="43">
        <v>1.7811309795412238</v>
      </c>
      <c r="K63" s="43">
        <v>0.10077301322517689</v>
      </c>
    </row>
    <row r="64" spans="1:11" x14ac:dyDescent="0.25">
      <c r="A64">
        <v>2011</v>
      </c>
      <c r="B64" s="45">
        <v>58810446.708074003</v>
      </c>
      <c r="C64">
        <v>140.1305673980105</v>
      </c>
      <c r="D64" s="45">
        <v>41968321.259297892</v>
      </c>
      <c r="E64" s="45">
        <v>49013.81761681741</v>
      </c>
      <c r="F64" s="73">
        <v>28944</v>
      </c>
      <c r="G64" s="45">
        <f t="shared" si="3"/>
        <v>1.4499834597601537</v>
      </c>
      <c r="H64" s="72">
        <v>2880.9070000000002</v>
      </c>
      <c r="I64" s="45">
        <f t="shared" si="2"/>
        <v>36.329845736594812</v>
      </c>
      <c r="J64" s="43">
        <v>1.9918868327541832</v>
      </c>
      <c r="K64" s="43">
        <v>0.10141481519055831</v>
      </c>
    </row>
    <row r="65" spans="1:11" x14ac:dyDescent="0.25">
      <c r="A65">
        <v>2012</v>
      </c>
      <c r="B65" s="45">
        <v>62426625.582601368</v>
      </c>
      <c r="C65">
        <v>143.0303109077675</v>
      </c>
      <c r="D65" s="45">
        <v>43645731.58402551</v>
      </c>
      <c r="E65" s="45">
        <v>58153.070710551343</v>
      </c>
      <c r="F65" s="73">
        <v>29365</v>
      </c>
      <c r="G65" s="45">
        <f t="shared" si="3"/>
        <v>1.486318119667138</v>
      </c>
      <c r="H65" s="72">
        <v>2803.93</v>
      </c>
      <c r="I65" s="45">
        <f t="shared" si="2"/>
        <v>34.852186276179125</v>
      </c>
      <c r="J65" s="43">
        <v>1.5503297193187999</v>
      </c>
      <c r="K65" s="43">
        <v>0.10267590050403637</v>
      </c>
    </row>
    <row r="66" spans="1:11" x14ac:dyDescent="0.25">
      <c r="A66">
        <v>2013</v>
      </c>
      <c r="B66" s="45">
        <v>59038194.608441956</v>
      </c>
      <c r="C66">
        <v>145.1255242452601</v>
      </c>
      <c r="D66" s="45">
        <v>40680779.563399367</v>
      </c>
      <c r="E66" s="45">
        <v>66120.285357693298</v>
      </c>
      <c r="F66" s="73">
        <v>29786</v>
      </c>
      <c r="G66" s="45">
        <f t="shared" si="3"/>
        <v>1.3657684671791905</v>
      </c>
      <c r="H66" s="72">
        <v>2789.4859999999999</v>
      </c>
      <c r="I66" s="45">
        <f t="shared" si="2"/>
        <v>34.182582085543544</v>
      </c>
      <c r="J66" s="43">
        <v>1.5010128522681234</v>
      </c>
      <c r="K66" s="43">
        <v>0.10204831665826072</v>
      </c>
    </row>
    <row r="67" spans="1:11" x14ac:dyDescent="0.25">
      <c r="E67" s="45">
        <v>73682.826920330801</v>
      </c>
      <c r="F67" s="73">
        <v>30206</v>
      </c>
      <c r="H67" s="72">
        <v>2682.6329999999998</v>
      </c>
      <c r="I67" s="45">
        <f t="shared" si="2"/>
        <v>32.416110872012183</v>
      </c>
    </row>
    <row r="68" spans="1:11" x14ac:dyDescent="0.25">
      <c r="E68" s="45">
        <v>84458.207364545102</v>
      </c>
      <c r="F68" s="73">
        <v>30620.403999999999</v>
      </c>
      <c r="H68" s="72">
        <v>2653.8710000000001</v>
      </c>
      <c r="I68" s="45">
        <f t="shared" si="2"/>
        <v>31.634556977105856</v>
      </c>
    </row>
    <row r="69" spans="1:11" x14ac:dyDescent="0.25">
      <c r="E69" s="45">
        <v>96058.785752203548</v>
      </c>
      <c r="F69" s="73">
        <v>31028.636999999999</v>
      </c>
      <c r="H69" s="72">
        <v>2274</v>
      </c>
      <c r="I69" s="45">
        <f t="shared" si="2"/>
        <v>26.749805349168255</v>
      </c>
    </row>
    <row r="70" spans="1:11" x14ac:dyDescent="0.25">
      <c r="E70" s="45">
        <v>118734.78724839477</v>
      </c>
    </row>
    <row r="71" spans="1:11" x14ac:dyDescent="0.25">
      <c r="E71" s="45">
        <v>173844.7617971513</v>
      </c>
    </row>
    <row r="72" spans="1:11" x14ac:dyDescent="0.25">
      <c r="E72" s="45">
        <v>284698.88429170731</v>
      </c>
    </row>
    <row r="73" spans="1:11" x14ac:dyDescent="0.25">
      <c r="E73" s="45">
        <v>480470.53026253346</v>
      </c>
    </row>
    <row r="74" spans="1:11" x14ac:dyDescent="0.25">
      <c r="E74" s="45">
        <v>739718.69280036516</v>
      </c>
    </row>
    <row r="75" spans="1:11" x14ac:dyDescent="0.25">
      <c r="E75" s="45">
        <v>1027877.0151584791</v>
      </c>
    </row>
    <row r="76" spans="1:11" x14ac:dyDescent="0.25">
      <c r="E76" s="45">
        <v>1552251.360387289</v>
      </c>
    </row>
    <row r="77" spans="1:11" x14ac:dyDescent="0.25">
      <c r="E77" s="45">
        <v>2411768.7244627597</v>
      </c>
    </row>
    <row r="78" spans="1:11" x14ac:dyDescent="0.25">
      <c r="E78" s="45">
        <v>4533937.8849443467</v>
      </c>
    </row>
    <row r="79" spans="1:11" x14ac:dyDescent="0.25">
      <c r="E79" s="45">
        <v>6736031.4160224162</v>
      </c>
    </row>
    <row r="80" spans="1:11" x14ac:dyDescent="0.25">
      <c r="E80" s="45">
        <v>8496954.1869640369</v>
      </c>
    </row>
    <row r="81" spans="5:5" x14ac:dyDescent="0.25">
      <c r="E81" s="45">
        <v>9776828.9850110766</v>
      </c>
    </row>
    <row r="82" spans="5:5" x14ac:dyDescent="0.25">
      <c r="E82" s="45">
        <v>11576138.159063334</v>
      </c>
    </row>
    <row r="83" spans="5:5" x14ac:dyDescent="0.25">
      <c r="E83" s="45">
        <v>14457480.655568827</v>
      </c>
    </row>
    <row r="84" spans="5:5" x14ac:dyDescent="0.25">
      <c r="E84" s="45">
        <v>17267052.720767505</v>
      </c>
    </row>
    <row r="85" spans="5:5" x14ac:dyDescent="0.25">
      <c r="E85" s="45">
        <v>19497819.030097708</v>
      </c>
    </row>
    <row r="86" spans="5:5" x14ac:dyDescent="0.25">
      <c r="E86" s="45">
        <v>23848944.158097312</v>
      </c>
    </row>
    <row r="87" spans="5:5" x14ac:dyDescent="0.25">
      <c r="E87" s="45">
        <v>30218553.684787501</v>
      </c>
    </row>
    <row r="88" spans="5:5" x14ac:dyDescent="0.25">
      <c r="E88" s="45">
        <v>50427447.065946631</v>
      </c>
    </row>
    <row r="89" spans="5:5" x14ac:dyDescent="0.25">
      <c r="E89" s="45">
        <v>68106354.511210293</v>
      </c>
    </row>
    <row r="90" spans="5:5" x14ac:dyDescent="0.25">
      <c r="E90" s="45">
        <v>87538211.88996692</v>
      </c>
    </row>
    <row r="91" spans="5:5" x14ac:dyDescent="0.25">
      <c r="E91" s="45">
        <v>101912306.69854729</v>
      </c>
    </row>
    <row r="92" spans="5:5" x14ac:dyDescent="0.25">
      <c r="E92" s="45">
        <v>120132737.01780525</v>
      </c>
    </row>
    <row r="93" spans="5:5" x14ac:dyDescent="0.25">
      <c r="E93" s="45">
        <v>143023768.1604642</v>
      </c>
    </row>
    <row r="94" spans="5:5" x14ac:dyDescent="0.25">
      <c r="E94" s="45">
        <v>196459880.04170585</v>
      </c>
    </row>
    <row r="95" spans="5:5" x14ac:dyDescent="0.25">
      <c r="E95" s="45">
        <v>281165095.82905</v>
      </c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3"/>
  <sheetViews>
    <sheetView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C6" sqref="AC6"/>
    </sheetView>
  </sheetViews>
  <sheetFormatPr baseColWidth="10" defaultRowHeight="15" x14ac:dyDescent="0.25"/>
  <cols>
    <col min="2" max="2" width="11.7109375" bestFit="1" customWidth="1"/>
    <col min="4" max="4" width="16.5703125" bestFit="1" customWidth="1"/>
    <col min="6" max="19" width="17.85546875" customWidth="1"/>
    <col min="20" max="21" width="15.5703125" customWidth="1"/>
    <col min="22" max="22" width="20.85546875" customWidth="1"/>
    <col min="23" max="23" width="20.140625" customWidth="1"/>
    <col min="24" max="24" width="16.5703125" customWidth="1"/>
    <col min="26" max="26" width="13.28515625" customWidth="1"/>
  </cols>
  <sheetData>
    <row r="1" spans="1:26" ht="60.75" thickBot="1" x14ac:dyDescent="0.3">
      <c r="A1" s="13" t="s">
        <v>0</v>
      </c>
      <c r="B1" s="18" t="s">
        <v>1</v>
      </c>
      <c r="C1" s="18" t="s">
        <v>2</v>
      </c>
      <c r="D1" s="14" t="s">
        <v>3</v>
      </c>
      <c r="E1" s="14" t="s">
        <v>4</v>
      </c>
      <c r="F1" s="14" t="s">
        <v>5</v>
      </c>
      <c r="G1" s="18" t="s">
        <v>11</v>
      </c>
      <c r="H1" s="20" t="s">
        <v>14</v>
      </c>
      <c r="I1" s="18" t="s">
        <v>15</v>
      </c>
      <c r="J1" s="20" t="s">
        <v>16</v>
      </c>
      <c r="K1" s="20" t="s">
        <v>21</v>
      </c>
      <c r="L1" s="14" t="s">
        <v>8</v>
      </c>
      <c r="M1" s="14" t="s">
        <v>9</v>
      </c>
      <c r="N1" s="14" t="s">
        <v>10</v>
      </c>
      <c r="O1" s="18" t="s">
        <v>12</v>
      </c>
      <c r="P1" s="18" t="s">
        <v>17</v>
      </c>
      <c r="Q1" s="18" t="s">
        <v>18</v>
      </c>
      <c r="R1" s="18" t="s">
        <v>19</v>
      </c>
      <c r="S1" s="20" t="s">
        <v>20</v>
      </c>
      <c r="T1" s="60" t="s">
        <v>6</v>
      </c>
      <c r="U1" s="18" t="s">
        <v>7</v>
      </c>
      <c r="V1" s="18" t="s">
        <v>13</v>
      </c>
      <c r="W1" s="18" t="s">
        <v>22</v>
      </c>
      <c r="X1" s="66" t="s">
        <v>37</v>
      </c>
      <c r="Z1" s="80" t="s">
        <v>59</v>
      </c>
    </row>
    <row r="2" spans="1:26" x14ac:dyDescent="0.25">
      <c r="A2" s="15">
        <v>1950</v>
      </c>
      <c r="B2" s="47">
        <v>0.19653985442535404</v>
      </c>
      <c r="C2" s="48">
        <v>14.989081834251847</v>
      </c>
      <c r="D2" s="2">
        <v>2184</v>
      </c>
      <c r="E2" s="4">
        <v>45282083.333333336</v>
      </c>
      <c r="F2" s="7">
        <f>(D2*1000000)/E2</f>
        <v>48.230996438988925</v>
      </c>
      <c r="G2" s="52">
        <v>41.042852076117477</v>
      </c>
      <c r="H2" s="4">
        <v>279744.61112000002</v>
      </c>
      <c r="I2" s="32">
        <v>6538136.8199136099</v>
      </c>
      <c r="J2" s="27">
        <f>(H2*1000)/I2</f>
        <v>42.786594839674272</v>
      </c>
      <c r="K2" s="58">
        <f>J2/$J$20*100</f>
        <v>80.292246930951421</v>
      </c>
      <c r="L2" s="46">
        <v>4470057.5224367445</v>
      </c>
      <c r="M2" s="4">
        <v>1518313</v>
      </c>
      <c r="N2" s="11">
        <f>(L2)/M2</f>
        <v>2.9440948753232994</v>
      </c>
      <c r="O2" s="25">
        <f t="shared" ref="O2:O33" si="0">N2/$N$20*100</f>
        <v>53.709114908595488</v>
      </c>
      <c r="P2" s="22">
        <v>531312.10736078036</v>
      </c>
      <c r="Q2" s="22">
        <v>172493</v>
      </c>
      <c r="R2" s="25">
        <f>P2/Q2</f>
        <v>3.0801951810263626</v>
      </c>
      <c r="S2" s="25">
        <f>R2/$R$20*100</f>
        <v>42.763453333338056</v>
      </c>
      <c r="T2" s="61">
        <v>3.35</v>
      </c>
      <c r="U2" s="58">
        <f t="shared" ref="U2:U33" si="1">$T$20*(B2/$B$20)/(C2/$C$20)</f>
        <v>5.2312174744774644</v>
      </c>
      <c r="V2" s="58">
        <f t="shared" ref="V2:V33" si="2">$T$20*((B2/$B$20)/(C2/$C$20))*((G2/$G$20)/(O2/$O$20))</f>
        <v>3.9975353410379633</v>
      </c>
      <c r="W2" s="58">
        <f t="shared" ref="W2:W33" si="3">$T$20*((B2/$B$20)/(C2/$C$20)*(K2/$K$20)/(S2/$S$20))</f>
        <v>9.822083402296311</v>
      </c>
      <c r="X2" s="67">
        <f>W2/T2</f>
        <v>2.9319651947153167</v>
      </c>
      <c r="Y2" s="70">
        <v>1</v>
      </c>
      <c r="Z2" s="81">
        <f>1-(T2/W2)</f>
        <v>0.65893183118188536</v>
      </c>
    </row>
    <row r="3" spans="1:26" x14ac:dyDescent="0.25">
      <c r="A3" s="16">
        <v>1951</v>
      </c>
      <c r="B3" s="49">
        <v>0.20422490705808996</v>
      </c>
      <c r="C3" s="50">
        <v>16.179681813455339</v>
      </c>
      <c r="D3" s="3">
        <v>2360</v>
      </c>
      <c r="E3" s="5">
        <v>47925416.666666664</v>
      </c>
      <c r="F3" s="8">
        <f t="shared" ref="F3:F66" si="4">(D3*1000000)/E3</f>
        <v>49.243181679867156</v>
      </c>
      <c r="G3" s="53">
        <v>46.656349615755985</v>
      </c>
      <c r="H3" s="5">
        <v>300637.82632000005</v>
      </c>
      <c r="I3" s="33">
        <v>6953980.2309568068</v>
      </c>
      <c r="J3" s="28">
        <f t="shared" ref="J3:J66" si="5">(H3*1000)/I3</f>
        <v>43.23248216635136</v>
      </c>
      <c r="K3" s="59">
        <f t="shared" ref="K3:K66" si="6">J3/$J$20*100</f>
        <v>81.128987865140971</v>
      </c>
      <c r="L3" s="46">
        <v>4798850.2554830071</v>
      </c>
      <c r="M3" s="5">
        <v>1559747</v>
      </c>
      <c r="N3" s="12">
        <f t="shared" ref="N3:N65" si="7">(L3)/M3</f>
        <v>3.0766850364084735</v>
      </c>
      <c r="O3" s="26">
        <f t="shared" si="0"/>
        <v>56.127956861401373</v>
      </c>
      <c r="P3" s="23">
        <v>553930.95467674744</v>
      </c>
      <c r="Q3" s="23">
        <f>Q2*(1+3.02%)</f>
        <v>177702.2886</v>
      </c>
      <c r="R3" s="26">
        <f t="shared" ref="R3:R67" si="8">P3/Q3</f>
        <v>3.1171852599131209</v>
      </c>
      <c r="S3" s="26">
        <f t="shared" ref="S3:S67" si="9">R3/$R$20*100</f>
        <v>43.276999852082788</v>
      </c>
      <c r="T3" s="62">
        <v>3.35</v>
      </c>
      <c r="U3" s="59">
        <f t="shared" si="1"/>
        <v>5.0357702313787298</v>
      </c>
      <c r="V3" s="59">
        <f t="shared" si="2"/>
        <v>4.1859827016328763</v>
      </c>
      <c r="W3" s="59">
        <f t="shared" si="3"/>
        <v>9.4402787482852961</v>
      </c>
      <c r="X3" s="68">
        <f t="shared" ref="X3:X65" si="10">W3/T3</f>
        <v>2.8179936562045658</v>
      </c>
      <c r="Y3" s="70">
        <v>1</v>
      </c>
      <c r="Z3" s="81">
        <f t="shared" ref="Z3:Z66" si="11">1-(T3/W3)</f>
        <v>0.64513759717015939</v>
      </c>
    </row>
    <row r="4" spans="1:26" x14ac:dyDescent="0.25">
      <c r="A4" s="16">
        <v>1952</v>
      </c>
      <c r="B4" s="49">
        <v>0.20508357215671966</v>
      </c>
      <c r="C4" s="50">
        <v>16.54881979827389</v>
      </c>
      <c r="D4" s="3">
        <v>2456.1</v>
      </c>
      <c r="E4" s="5">
        <v>48902916.666666664</v>
      </c>
      <c r="F4" s="8">
        <f t="shared" si="4"/>
        <v>50.223998227781237</v>
      </c>
      <c r="G4" s="53">
        <v>49.15994849048505</v>
      </c>
      <c r="H4" s="5">
        <v>316799.85064000002</v>
      </c>
      <c r="I4" s="33">
        <v>7140209.6400869675</v>
      </c>
      <c r="J4" s="28">
        <f t="shared" si="5"/>
        <v>44.368424263260351</v>
      </c>
      <c r="K4" s="59">
        <f t="shared" si="6"/>
        <v>83.260668212362873</v>
      </c>
      <c r="L4" s="46">
        <v>5225558.4417539071</v>
      </c>
      <c r="M4" s="5">
        <v>1624672</v>
      </c>
      <c r="N4" s="12">
        <f t="shared" si="7"/>
        <v>3.216377485273278</v>
      </c>
      <c r="O4" s="26">
        <f t="shared" si="0"/>
        <v>58.676365831108569</v>
      </c>
      <c r="P4" s="23">
        <v>648099.21697179449</v>
      </c>
      <c r="Q4" s="23">
        <f t="shared" ref="Q4:Q12" si="12">Q3*(1+3.02%)</f>
        <v>183068.89771572</v>
      </c>
      <c r="R4" s="26">
        <f t="shared" si="8"/>
        <v>3.5401929276823445</v>
      </c>
      <c r="S4" s="26">
        <f t="shared" si="9"/>
        <v>49.149766867537238</v>
      </c>
      <c r="T4" s="62">
        <v>3.35</v>
      </c>
      <c r="U4" s="59">
        <f t="shared" si="1"/>
        <v>4.9441429863462849</v>
      </c>
      <c r="V4" s="59">
        <f t="shared" si="2"/>
        <v>4.1422779188126873</v>
      </c>
      <c r="W4" s="59">
        <f t="shared" si="3"/>
        <v>8.3754751042888476</v>
      </c>
      <c r="X4" s="68">
        <f t="shared" si="10"/>
        <v>2.5001418221757752</v>
      </c>
      <c r="Y4" s="70">
        <v>1</v>
      </c>
      <c r="Z4" s="81">
        <f t="shared" si="11"/>
        <v>0.60002269026093114</v>
      </c>
    </row>
    <row r="5" spans="1:26" x14ac:dyDescent="0.25">
      <c r="A5" s="16">
        <v>1953</v>
      </c>
      <c r="B5" s="49">
        <v>0.20166608506417347</v>
      </c>
      <c r="C5" s="50">
        <v>16.677064919760149</v>
      </c>
      <c r="D5" s="3">
        <v>2571.4</v>
      </c>
      <c r="E5" s="5">
        <v>50303583.333333336</v>
      </c>
      <c r="F5" s="8">
        <f t="shared" si="4"/>
        <v>51.117630785083236</v>
      </c>
      <c r="G5" s="53">
        <v>51.310101336327371</v>
      </c>
      <c r="H5" s="5">
        <v>344116.43448</v>
      </c>
      <c r="I5" s="33">
        <v>7372013.8016098533</v>
      </c>
      <c r="J5" s="28">
        <f t="shared" si="5"/>
        <v>46.678756136464919</v>
      </c>
      <c r="K5" s="59">
        <f t="shared" si="6"/>
        <v>87.596178854209512</v>
      </c>
      <c r="L5" s="46">
        <v>5646891.6473741857</v>
      </c>
      <c r="M5" s="5">
        <v>1670773</v>
      </c>
      <c r="N5" s="12">
        <f t="shared" si="7"/>
        <v>3.3798078179227136</v>
      </c>
      <c r="O5" s="26">
        <f t="shared" si="0"/>
        <v>61.657824950986495</v>
      </c>
      <c r="P5" s="23">
        <v>724726.33236874454</v>
      </c>
      <c r="Q5" s="23">
        <f t="shared" si="12"/>
        <v>188597.57842673475</v>
      </c>
      <c r="R5" s="26">
        <f t="shared" si="8"/>
        <v>3.8427128196149236</v>
      </c>
      <c r="S5" s="26">
        <f t="shared" si="9"/>
        <v>53.349758920233917</v>
      </c>
      <c r="T5" s="62">
        <v>3.35</v>
      </c>
      <c r="U5" s="59">
        <f t="shared" si="1"/>
        <v>4.8243679518522971</v>
      </c>
      <c r="V5" s="59">
        <f t="shared" si="2"/>
        <v>4.0147184674458902</v>
      </c>
      <c r="W5" s="59">
        <f t="shared" si="3"/>
        <v>7.9212391306363061</v>
      </c>
      <c r="X5" s="68">
        <f t="shared" si="10"/>
        <v>2.3645489942197928</v>
      </c>
      <c r="Y5" s="70">
        <v>1</v>
      </c>
      <c r="Z5" s="81">
        <f t="shared" si="11"/>
        <v>0.57708636934801172</v>
      </c>
    </row>
    <row r="6" spans="1:26" x14ac:dyDescent="0.25">
      <c r="A6" s="16">
        <v>1954</v>
      </c>
      <c r="B6" s="49">
        <v>0.20422490705808996</v>
      </c>
      <c r="C6" s="50">
        <v>16.735988353956539</v>
      </c>
      <c r="D6" s="3">
        <v>2556.9</v>
      </c>
      <c r="E6" s="5">
        <v>49086833.333333336</v>
      </c>
      <c r="F6" s="8">
        <f t="shared" si="4"/>
        <v>52.089324700106275</v>
      </c>
      <c r="G6" s="53">
        <v>52.411085378803222</v>
      </c>
      <c r="H6" s="5">
        <v>323965.70543999999</v>
      </c>
      <c r="I6" s="33">
        <v>7312223.3080104999</v>
      </c>
      <c r="J6" s="28">
        <f t="shared" si="5"/>
        <v>44.304678863554038</v>
      </c>
      <c r="K6" s="59">
        <f t="shared" si="6"/>
        <v>83.141045199755538</v>
      </c>
      <c r="L6" s="46">
        <v>6240114.1530354135</v>
      </c>
      <c r="M6" s="5">
        <v>1735436</v>
      </c>
      <c r="N6" s="12">
        <f t="shared" si="7"/>
        <v>3.5957039919855376</v>
      </c>
      <c r="O6" s="26">
        <f t="shared" si="0"/>
        <v>65.596418274950963</v>
      </c>
      <c r="P6" s="23">
        <v>834589.30504629959</v>
      </c>
      <c r="Q6" s="23">
        <f t="shared" si="12"/>
        <v>194293.22529522213</v>
      </c>
      <c r="R6" s="26">
        <f t="shared" si="8"/>
        <v>4.2955141836683639</v>
      </c>
      <c r="S6" s="26">
        <f t="shared" si="9"/>
        <v>59.636162496295277</v>
      </c>
      <c r="T6" s="62">
        <v>3.35</v>
      </c>
      <c r="U6" s="59">
        <f t="shared" si="1"/>
        <v>4.8683805405562603</v>
      </c>
      <c r="V6" s="59">
        <f t="shared" si="2"/>
        <v>3.8898024446714983</v>
      </c>
      <c r="W6" s="59">
        <f t="shared" si="3"/>
        <v>6.7871947092025424</v>
      </c>
      <c r="X6" s="68">
        <f t="shared" si="10"/>
        <v>2.0260282714037441</v>
      </c>
      <c r="Y6" s="70">
        <v>1</v>
      </c>
      <c r="Z6" s="81">
        <f t="shared" si="11"/>
        <v>0.50642347191574721</v>
      </c>
    </row>
    <row r="7" spans="1:26" x14ac:dyDescent="0.25">
      <c r="A7" s="16">
        <v>1955</v>
      </c>
      <c r="B7" s="49">
        <v>0.20251616351181687</v>
      </c>
      <c r="C7" s="50">
        <v>16.692662299400368</v>
      </c>
      <c r="D7" s="3">
        <v>2739</v>
      </c>
      <c r="E7" s="5">
        <v>50736583.333333336</v>
      </c>
      <c r="F7" s="8">
        <f t="shared" si="4"/>
        <v>53.984715171005796</v>
      </c>
      <c r="G7" s="53">
        <v>55.221400719939204</v>
      </c>
      <c r="H7" s="5">
        <v>358914.35632000002</v>
      </c>
      <c r="I7" s="33">
        <v>7607922.4954354214</v>
      </c>
      <c r="J7" s="28">
        <f t="shared" si="5"/>
        <v>47.17639494031917</v>
      </c>
      <c r="K7" s="59">
        <f t="shared" si="6"/>
        <v>88.530035307877071</v>
      </c>
      <c r="L7" s="46">
        <v>6568391.0917624375</v>
      </c>
      <c r="M7" s="5">
        <v>1769974</v>
      </c>
      <c r="N7" s="12">
        <f t="shared" si="7"/>
        <v>3.7110099310851106</v>
      </c>
      <c r="O7" s="26">
        <f t="shared" si="0"/>
        <v>67.699944212464231</v>
      </c>
      <c r="P7" s="23">
        <v>925064.69431016827</v>
      </c>
      <c r="Q7" s="23">
        <f t="shared" si="12"/>
        <v>200160.88069913784</v>
      </c>
      <c r="R7" s="26">
        <f t="shared" si="8"/>
        <v>4.6216058356609384</v>
      </c>
      <c r="S7" s="26">
        <f t="shared" si="9"/>
        <v>64.163409739675799</v>
      </c>
      <c r="T7" s="62">
        <v>3.35</v>
      </c>
      <c r="U7" s="59">
        <f t="shared" si="1"/>
        <v>4.8401771794205573</v>
      </c>
      <c r="V7" s="59">
        <f t="shared" si="2"/>
        <v>3.9480293032660803</v>
      </c>
      <c r="W7" s="59">
        <f t="shared" si="3"/>
        <v>6.678277515627677</v>
      </c>
      <c r="X7" s="68">
        <f t="shared" si="10"/>
        <v>1.9935156763067692</v>
      </c>
      <c r="Y7" s="70">
        <v>1</v>
      </c>
      <c r="Z7" s="81">
        <f t="shared" si="11"/>
        <v>0.49837364617436974</v>
      </c>
    </row>
    <row r="8" spans="1:26" x14ac:dyDescent="0.25">
      <c r="A8" s="16">
        <v>1956</v>
      </c>
      <c r="B8" s="49">
        <v>0.20422490705808996</v>
      </c>
      <c r="C8" s="50">
        <v>16.938754289279402</v>
      </c>
      <c r="D8" s="3">
        <v>2797.4</v>
      </c>
      <c r="E8" s="5">
        <v>52468333.333333336</v>
      </c>
      <c r="F8" s="8">
        <f t="shared" si="4"/>
        <v>53.315968361869061</v>
      </c>
      <c r="G8" s="53">
        <v>56.828995806333573</v>
      </c>
      <c r="H8" s="5">
        <v>354856.58311999997</v>
      </c>
      <c r="I8" s="33">
        <v>7944492.9343584906</v>
      </c>
      <c r="J8" s="28">
        <f t="shared" si="5"/>
        <v>44.666989580330494</v>
      </c>
      <c r="K8" s="59">
        <f t="shared" si="6"/>
        <v>83.820948371441688</v>
      </c>
      <c r="L8" s="46">
        <v>6807832.4083185261</v>
      </c>
      <c r="M8" s="5">
        <v>1848638</v>
      </c>
      <c r="N8" s="12">
        <f t="shared" si="7"/>
        <v>3.6826206149167797</v>
      </c>
      <c r="O8" s="26">
        <f t="shared" si="0"/>
        <v>67.182037993802084</v>
      </c>
      <c r="P8" s="23">
        <v>1008154.3375116803</v>
      </c>
      <c r="Q8" s="23">
        <f t="shared" si="12"/>
        <v>206205.73929625179</v>
      </c>
      <c r="R8" s="26">
        <f t="shared" si="8"/>
        <v>4.8890702118784608</v>
      </c>
      <c r="S8" s="26">
        <f t="shared" si="9"/>
        <v>67.876713507295221</v>
      </c>
      <c r="T8" s="62">
        <v>3.35</v>
      </c>
      <c r="U8" s="59">
        <f t="shared" si="1"/>
        <v>4.8101034254298973</v>
      </c>
      <c r="V8" s="59">
        <f t="shared" si="2"/>
        <v>4.0688457146388561</v>
      </c>
      <c r="W8" s="59">
        <f t="shared" si="3"/>
        <v>5.939996355906664</v>
      </c>
      <c r="X8" s="68">
        <f t="shared" si="10"/>
        <v>1.7731332405691533</v>
      </c>
      <c r="Y8" s="70">
        <v>1</v>
      </c>
      <c r="Z8" s="81">
        <f t="shared" si="11"/>
        <v>0.43602659003842681</v>
      </c>
    </row>
    <row r="9" spans="1:26" x14ac:dyDescent="0.25">
      <c r="A9" s="16">
        <v>1957</v>
      </c>
      <c r="B9" s="49">
        <v>0.20679231570299275</v>
      </c>
      <c r="C9" s="50">
        <v>17.514124293785311</v>
      </c>
      <c r="D9" s="3">
        <v>2856.3</v>
      </c>
      <c r="E9" s="5">
        <v>52957083.333333336</v>
      </c>
      <c r="F9" s="8">
        <f t="shared" si="4"/>
        <v>53.93612752464653</v>
      </c>
      <c r="G9" s="53">
        <v>59.705660584513197</v>
      </c>
      <c r="H9" s="5">
        <v>355823.54184000002</v>
      </c>
      <c r="I9" s="33">
        <v>8147376.8100118237</v>
      </c>
      <c r="J9" s="28">
        <f t="shared" si="5"/>
        <v>43.673387169567235</v>
      </c>
      <c r="K9" s="59">
        <f t="shared" si="6"/>
        <v>81.956379096529048</v>
      </c>
      <c r="L9" s="46">
        <v>7060037.0417244369</v>
      </c>
      <c r="M9" s="5">
        <v>1910645</v>
      </c>
      <c r="N9" s="12">
        <f t="shared" si="7"/>
        <v>3.6951066481342356</v>
      </c>
      <c r="O9" s="26">
        <f t="shared" si="0"/>
        <v>67.409820664275713</v>
      </c>
      <c r="P9" s="23">
        <v>1121248.5740915162</v>
      </c>
      <c r="Q9" s="23">
        <f t="shared" si="12"/>
        <v>212433.1526229986</v>
      </c>
      <c r="R9" s="26">
        <f t="shared" si="8"/>
        <v>5.2781242487201441</v>
      </c>
      <c r="S9" s="26">
        <f t="shared" si="9"/>
        <v>73.27809009898327</v>
      </c>
      <c r="T9" s="62">
        <v>3.35</v>
      </c>
      <c r="U9" s="59">
        <f t="shared" si="1"/>
        <v>4.7105665609136826</v>
      </c>
      <c r="V9" s="59">
        <f t="shared" si="2"/>
        <v>4.1722034782940609</v>
      </c>
      <c r="W9" s="59">
        <f t="shared" si="3"/>
        <v>5.2684366951183881</v>
      </c>
      <c r="X9" s="68">
        <f t="shared" si="10"/>
        <v>1.5726676701845934</v>
      </c>
      <c r="Y9" s="70">
        <v>1</v>
      </c>
      <c r="Z9" s="81">
        <f t="shared" si="11"/>
        <v>0.36413775207662025</v>
      </c>
    </row>
    <row r="10" spans="1:26" x14ac:dyDescent="0.25">
      <c r="A10" s="16">
        <v>1958</v>
      </c>
      <c r="B10" s="49">
        <v>0.2110598812431824</v>
      </c>
      <c r="C10" s="50">
        <v>17.992443936085404</v>
      </c>
      <c r="D10" s="3">
        <v>2835.3</v>
      </c>
      <c r="E10" s="5">
        <v>51424750</v>
      </c>
      <c r="F10" s="8">
        <f t="shared" si="4"/>
        <v>55.134930164949758</v>
      </c>
      <c r="G10" s="53">
        <v>61.593265807606393</v>
      </c>
      <c r="H10" s="5">
        <v>333756.16248</v>
      </c>
      <c r="I10" s="33">
        <v>7973607.2696940014</v>
      </c>
      <c r="J10" s="28">
        <f t="shared" si="5"/>
        <v>41.857612394397293</v>
      </c>
      <c r="K10" s="59">
        <f t="shared" si="6"/>
        <v>78.548941856775869</v>
      </c>
      <c r="L10" s="46">
        <v>7995692.063376097</v>
      </c>
      <c r="M10" s="5">
        <v>1915836</v>
      </c>
      <c r="N10" s="12">
        <f t="shared" si="7"/>
        <v>4.1734741717851094</v>
      </c>
      <c r="O10" s="26">
        <f t="shared" si="0"/>
        <v>76.136678114303933</v>
      </c>
      <c r="P10" s="23">
        <v>1203414.9990352339</v>
      </c>
      <c r="Q10" s="23">
        <f t="shared" si="12"/>
        <v>218848.63383221318</v>
      </c>
      <c r="R10" s="26">
        <f t="shared" si="8"/>
        <v>5.4988462937258626</v>
      </c>
      <c r="S10" s="26">
        <f t="shared" si="9"/>
        <v>76.3424533345935</v>
      </c>
      <c r="T10" s="62">
        <v>3.35</v>
      </c>
      <c r="U10" s="59">
        <f t="shared" si="1"/>
        <v>4.6799660982511915</v>
      </c>
      <c r="V10" s="59">
        <f t="shared" si="2"/>
        <v>3.7860122479656408</v>
      </c>
      <c r="W10" s="59">
        <f t="shared" si="3"/>
        <v>4.8152288652824771</v>
      </c>
      <c r="X10" s="68">
        <f t="shared" si="10"/>
        <v>1.4373817508305902</v>
      </c>
      <c r="Y10" s="70">
        <v>1</v>
      </c>
      <c r="Z10" s="81">
        <f t="shared" si="11"/>
        <v>0.30429059682846915</v>
      </c>
    </row>
    <row r="11" spans="1:26" x14ac:dyDescent="0.25">
      <c r="A11" s="16">
        <v>1959</v>
      </c>
      <c r="B11" s="49">
        <v>0.21875352052690455</v>
      </c>
      <c r="C11" s="50">
        <v>18.158815985581089</v>
      </c>
      <c r="D11" s="3">
        <v>3031</v>
      </c>
      <c r="E11" s="5">
        <v>53372166.666666664</v>
      </c>
      <c r="F11" s="8">
        <f t="shared" si="4"/>
        <v>56.789899854168688</v>
      </c>
      <c r="G11" s="53">
        <v>65.121887454849087</v>
      </c>
      <c r="H11" s="5">
        <v>363023.93088</v>
      </c>
      <c r="I11" s="33">
        <v>8325108.2175742472</v>
      </c>
      <c r="J11" s="28">
        <f t="shared" si="5"/>
        <v>43.605911345831991</v>
      </c>
      <c r="K11" s="59">
        <f t="shared" si="6"/>
        <v>81.829755664084374</v>
      </c>
      <c r="L11" s="46">
        <v>9068389.268326208</v>
      </c>
      <c r="M11" s="5">
        <v>1958643</v>
      </c>
      <c r="N11" s="12">
        <f t="shared" si="7"/>
        <v>4.6299347396775259</v>
      </c>
      <c r="O11" s="26">
        <f t="shared" si="0"/>
        <v>84.463887029228729</v>
      </c>
      <c r="P11" s="23">
        <v>1390366.696238636</v>
      </c>
      <c r="Q11" s="23">
        <f t="shared" si="12"/>
        <v>225457.86257394601</v>
      </c>
      <c r="R11" s="26">
        <f t="shared" si="8"/>
        <v>6.1668583227281397</v>
      </c>
      <c r="S11" s="26">
        <f t="shared" si="9"/>
        <v>85.616703682205753</v>
      </c>
      <c r="T11" s="62">
        <v>3.35</v>
      </c>
      <c r="U11" s="59">
        <f t="shared" si="1"/>
        <v>4.806120984959418</v>
      </c>
      <c r="V11" s="59">
        <f t="shared" si="2"/>
        <v>3.7055323983444852</v>
      </c>
      <c r="W11" s="59">
        <f t="shared" si="3"/>
        <v>4.5935394493936368</v>
      </c>
      <c r="X11" s="68">
        <f t="shared" si="10"/>
        <v>1.3712058057891452</v>
      </c>
      <c r="Y11" s="70">
        <v>1</v>
      </c>
      <c r="Z11" s="81">
        <f t="shared" si="11"/>
        <v>0.27071487315903819</v>
      </c>
    </row>
    <row r="12" spans="1:26" x14ac:dyDescent="0.25">
      <c r="A12" s="16">
        <v>1960</v>
      </c>
      <c r="B12" s="49">
        <v>0.2213123425208211</v>
      </c>
      <c r="C12" s="50">
        <v>18.432636650376072</v>
      </c>
      <c r="D12" s="3">
        <v>3108.7</v>
      </c>
      <c r="E12" s="5">
        <v>54294166.666666664</v>
      </c>
      <c r="F12" s="8">
        <f t="shared" si="4"/>
        <v>57.25661136095038</v>
      </c>
      <c r="G12" s="53">
        <v>66.532505889716816</v>
      </c>
      <c r="H12" s="5">
        <v>367444.31359999999</v>
      </c>
      <c r="I12" s="33">
        <v>8499857.7372805122</v>
      </c>
      <c r="J12" s="28">
        <f t="shared" si="5"/>
        <v>43.229466298992676</v>
      </c>
      <c r="K12" s="59">
        <f t="shared" si="6"/>
        <v>81.123328364365506</v>
      </c>
      <c r="L12" s="46">
        <v>9505430.0076788627</v>
      </c>
      <c r="M12" s="5">
        <v>1985951</v>
      </c>
      <c r="N12" s="12">
        <f t="shared" si="7"/>
        <v>4.7863366254650099</v>
      </c>
      <c r="O12" s="26">
        <f t="shared" si="0"/>
        <v>87.31712621186837</v>
      </c>
      <c r="P12" s="23">
        <v>1352514.7476690584</v>
      </c>
      <c r="Q12" s="23">
        <f t="shared" si="12"/>
        <v>232266.69002367917</v>
      </c>
      <c r="R12" s="26">
        <f t="shared" si="8"/>
        <v>5.8231111294140883</v>
      </c>
      <c r="S12" s="26">
        <f t="shared" si="9"/>
        <v>80.844338232671745</v>
      </c>
      <c r="T12" s="62">
        <v>3.43</v>
      </c>
      <c r="U12" s="59">
        <f t="shared" si="1"/>
        <v>4.7901084768599063</v>
      </c>
      <c r="V12" s="59">
        <f t="shared" si="2"/>
        <v>3.6498901678894917</v>
      </c>
      <c r="W12" s="59">
        <f t="shared" si="3"/>
        <v>4.8066389231966724</v>
      </c>
      <c r="X12" s="68">
        <f t="shared" si="10"/>
        <v>1.4013524557424699</v>
      </c>
      <c r="Y12" s="70">
        <v>1</v>
      </c>
      <c r="Z12" s="81">
        <f t="shared" si="11"/>
        <v>0.28640364820270992</v>
      </c>
    </row>
    <row r="13" spans="1:26" x14ac:dyDescent="0.25">
      <c r="A13" s="16">
        <v>1961</v>
      </c>
      <c r="B13" s="49">
        <v>0.22558849471199707</v>
      </c>
      <c r="C13" s="50">
        <v>18.630203459152195</v>
      </c>
      <c r="D13" s="3">
        <v>3188.1</v>
      </c>
      <c r="E13" s="5">
        <v>54102833.333333336</v>
      </c>
      <c r="F13" s="8">
        <f t="shared" si="4"/>
        <v>58.926673587643279</v>
      </c>
      <c r="G13" s="53">
        <v>69.015280331725975</v>
      </c>
      <c r="H13" s="5">
        <v>370155.25144000002</v>
      </c>
      <c r="I13" s="33">
        <v>8553761.8542904202</v>
      </c>
      <c r="J13" s="28">
        <f t="shared" si="5"/>
        <v>43.273972054101144</v>
      </c>
      <c r="K13" s="59">
        <f t="shared" si="6"/>
        <v>81.206846744185356</v>
      </c>
      <c r="L13" s="46">
        <v>10182682.580841642</v>
      </c>
      <c r="M13" s="5">
        <v>2015477</v>
      </c>
      <c r="N13" s="12">
        <f t="shared" si="7"/>
        <v>5.0522444963855415</v>
      </c>
      <c r="O13" s="26">
        <f t="shared" si="0"/>
        <v>92.168082787376989</v>
      </c>
      <c r="P13" s="23">
        <v>1431449.9087104951</v>
      </c>
      <c r="Q13" s="23">
        <v>246893</v>
      </c>
      <c r="R13" s="26">
        <f t="shared" si="8"/>
        <v>5.7978553815235552</v>
      </c>
      <c r="S13" s="26">
        <f t="shared" si="9"/>
        <v>80.493703635563037</v>
      </c>
      <c r="T13" s="62">
        <v>4.54</v>
      </c>
      <c r="U13" s="59">
        <f t="shared" si="1"/>
        <v>4.830883054167149</v>
      </c>
      <c r="V13" s="59">
        <f t="shared" si="2"/>
        <v>3.6173557933527105</v>
      </c>
      <c r="W13" s="59">
        <f t="shared" si="3"/>
        <v>4.873682811204513</v>
      </c>
      <c r="X13" s="68">
        <f t="shared" si="10"/>
        <v>1.0734984165648707</v>
      </c>
      <c r="Y13" s="70">
        <v>1</v>
      </c>
      <c r="Z13" s="81">
        <f t="shared" si="11"/>
        <v>6.8466255218206262E-2</v>
      </c>
    </row>
    <row r="14" spans="1:26" x14ac:dyDescent="0.25">
      <c r="A14" s="16">
        <v>1962</v>
      </c>
      <c r="B14" s="49">
        <v>0.22387975116572389</v>
      </c>
      <c r="C14" s="50">
        <v>18.848566774115284</v>
      </c>
      <c r="D14" s="3">
        <v>3383.1</v>
      </c>
      <c r="E14" s="5">
        <v>55659416.666666664</v>
      </c>
      <c r="F14" s="8">
        <f t="shared" si="4"/>
        <v>60.782167737414909</v>
      </c>
      <c r="G14" s="53">
        <v>73.074043170912532</v>
      </c>
      <c r="H14" s="5">
        <v>409006.27144000004</v>
      </c>
      <c r="I14" s="33">
        <v>8894382.3563280199</v>
      </c>
      <c r="J14" s="28">
        <f t="shared" si="5"/>
        <v>45.984786245332415</v>
      </c>
      <c r="K14" s="59">
        <f t="shared" si="6"/>
        <v>86.293892423839296</v>
      </c>
      <c r="L14" s="46">
        <v>10649970.320121562</v>
      </c>
      <c r="M14" s="5">
        <v>2070786</v>
      </c>
      <c r="N14" s="12">
        <f t="shared" si="7"/>
        <v>5.1429603639012251</v>
      </c>
      <c r="O14" s="26">
        <f t="shared" si="0"/>
        <v>93.823012114984934</v>
      </c>
      <c r="P14" s="23">
        <v>1558392.4191572494</v>
      </c>
      <c r="Q14" s="23">
        <f>Q13*(1+4.15%)</f>
        <v>257139.05950000003</v>
      </c>
      <c r="R14" s="26">
        <f t="shared" si="8"/>
        <v>6.0605044686229368</v>
      </c>
      <c r="S14" s="26">
        <f t="shared" si="9"/>
        <v>84.140155019035319</v>
      </c>
      <c r="T14" s="62">
        <v>4.55</v>
      </c>
      <c r="U14" s="59">
        <f t="shared" si="1"/>
        <v>4.7387484869735026</v>
      </c>
      <c r="V14" s="59">
        <f t="shared" si="2"/>
        <v>3.6907737633579152</v>
      </c>
      <c r="W14" s="59">
        <f t="shared" si="3"/>
        <v>4.860046336567958</v>
      </c>
      <c r="X14" s="68">
        <f t="shared" si="10"/>
        <v>1.0681420519929579</v>
      </c>
      <c r="Y14" s="70">
        <v>1</v>
      </c>
      <c r="Z14" s="81">
        <f t="shared" si="11"/>
        <v>6.3794934265360315E-2</v>
      </c>
    </row>
    <row r="15" spans="1:26" x14ac:dyDescent="0.25">
      <c r="A15" s="16">
        <v>1963</v>
      </c>
      <c r="B15" s="49">
        <v>0.22729723825827014</v>
      </c>
      <c r="C15" s="50">
        <v>19.084260510900844</v>
      </c>
      <c r="D15" s="3">
        <v>3530.4</v>
      </c>
      <c r="E15" s="5">
        <v>56766833.333333336</v>
      </c>
      <c r="F15" s="8">
        <f t="shared" si="4"/>
        <v>62.191244300515848</v>
      </c>
      <c r="G15" s="53">
        <v>75.91324198589588</v>
      </c>
      <c r="H15" s="5">
        <v>432351.41768000001</v>
      </c>
      <c r="I15" s="33">
        <v>9156868.4389319867</v>
      </c>
      <c r="J15" s="28">
        <f t="shared" si="5"/>
        <v>47.216078352920775</v>
      </c>
      <c r="K15" s="59">
        <f t="shared" si="6"/>
        <v>88.604504201127639</v>
      </c>
      <c r="L15" s="46">
        <v>11444261.048407521</v>
      </c>
      <c r="M15" s="5">
        <v>2143850</v>
      </c>
      <c r="N15" s="12">
        <f t="shared" si="7"/>
        <v>5.3381817983569375</v>
      </c>
      <c r="O15" s="26">
        <f t="shared" si="0"/>
        <v>97.384436219787702</v>
      </c>
      <c r="P15" s="23">
        <v>1682565.2748306203</v>
      </c>
      <c r="Q15" s="23">
        <f t="shared" ref="Q15:Q22" si="13">Q14*(1+4.15%)</f>
        <v>267810.33046925004</v>
      </c>
      <c r="R15" s="26">
        <f t="shared" si="8"/>
        <v>6.2826750255767756</v>
      </c>
      <c r="S15" s="26">
        <f t="shared" si="9"/>
        <v>87.224628465023713</v>
      </c>
      <c r="T15" s="62">
        <v>4.54</v>
      </c>
      <c r="U15" s="59">
        <f t="shared" si="1"/>
        <v>4.7516670105584664</v>
      </c>
      <c r="V15" s="59">
        <f t="shared" si="2"/>
        <v>3.7040256288471398</v>
      </c>
      <c r="W15" s="59">
        <f t="shared" si="3"/>
        <v>4.8268374082924543</v>
      </c>
      <c r="X15" s="68">
        <f t="shared" si="10"/>
        <v>1.0631800458793952</v>
      </c>
      <c r="Y15" s="70">
        <v>1</v>
      </c>
      <c r="Z15" s="81">
        <f t="shared" si="11"/>
        <v>5.9425537682224583E-2</v>
      </c>
    </row>
    <row r="16" spans="1:26" x14ac:dyDescent="0.25">
      <c r="A16" s="16">
        <v>1964</v>
      </c>
      <c r="B16" s="49">
        <v>0.23071472535081636</v>
      </c>
      <c r="C16" s="50">
        <v>19.335551627326609</v>
      </c>
      <c r="D16" s="3">
        <v>3734</v>
      </c>
      <c r="E16" s="5">
        <v>58394583.333333336</v>
      </c>
      <c r="F16" s="8">
        <f t="shared" si="4"/>
        <v>63.944287070005061</v>
      </c>
      <c r="G16" s="53">
        <v>79.709072092624055</v>
      </c>
      <c r="H16" s="5">
        <v>465866.89759999997</v>
      </c>
      <c r="I16" s="33">
        <v>9556116.0976734087</v>
      </c>
      <c r="J16" s="28">
        <f t="shared" si="5"/>
        <v>48.750652758752359</v>
      </c>
      <c r="K16" s="59">
        <f t="shared" si="6"/>
        <v>91.484247905637076</v>
      </c>
      <c r="L16" s="46">
        <v>12676951.573230824</v>
      </c>
      <c r="M16" s="5">
        <v>2313919</v>
      </c>
      <c r="N16" s="12">
        <f t="shared" si="7"/>
        <v>5.4785632397810051</v>
      </c>
      <c r="O16" s="26">
        <f t="shared" si="0"/>
        <v>99.945414478904283</v>
      </c>
      <c r="P16" s="23">
        <v>1918447.5396971351</v>
      </c>
      <c r="Q16" s="23">
        <f t="shared" si="13"/>
        <v>278924.45918372396</v>
      </c>
      <c r="R16" s="26">
        <f t="shared" si="8"/>
        <v>6.878018318334278</v>
      </c>
      <c r="S16" s="26">
        <f t="shared" si="9"/>
        <v>95.489992710112887</v>
      </c>
      <c r="T16" s="62">
        <v>4.5</v>
      </c>
      <c r="U16" s="59">
        <f t="shared" si="1"/>
        <v>4.7604271485359764</v>
      </c>
      <c r="V16" s="59">
        <f t="shared" si="2"/>
        <v>3.7965646823589898</v>
      </c>
      <c r="W16" s="59">
        <f t="shared" si="3"/>
        <v>4.5607302402408507</v>
      </c>
      <c r="X16" s="68">
        <f t="shared" si="10"/>
        <v>1.0134956089424112</v>
      </c>
      <c r="Y16" s="70">
        <v>1</v>
      </c>
      <c r="Z16" s="81">
        <f t="shared" si="11"/>
        <v>1.3315902726499296E-2</v>
      </c>
    </row>
    <row r="17" spans="1:26" x14ac:dyDescent="0.25">
      <c r="A17" s="16">
        <v>1965</v>
      </c>
      <c r="B17" s="49">
        <v>0.23669962108826542</v>
      </c>
      <c r="C17" s="50">
        <v>19.642300093584272</v>
      </c>
      <c r="D17" s="3">
        <v>3976.7</v>
      </c>
      <c r="E17" s="5">
        <v>60878666.666666664</v>
      </c>
      <c r="F17" s="8">
        <f t="shared" si="4"/>
        <v>65.321732845660222</v>
      </c>
      <c r="G17" s="53">
        <v>84.270646580828426</v>
      </c>
      <c r="H17" s="5">
        <v>509811.71799999999</v>
      </c>
      <c r="I17" s="33">
        <v>9998776.4606101681</v>
      </c>
      <c r="J17" s="28">
        <f t="shared" si="5"/>
        <v>50.987410310490041</v>
      </c>
      <c r="K17" s="59">
        <f t="shared" si="6"/>
        <v>95.681690827695959</v>
      </c>
      <c r="L17" s="46">
        <v>13450270.792920083</v>
      </c>
      <c r="M17" s="5">
        <v>2447725</v>
      </c>
      <c r="N17" s="12">
        <f t="shared" si="7"/>
        <v>5.4950089544046339</v>
      </c>
      <c r="O17" s="26">
        <f t="shared" si="0"/>
        <v>100.24543360664298</v>
      </c>
      <c r="P17" s="23">
        <v>2084165.2169712621</v>
      </c>
      <c r="Q17" s="23">
        <f t="shared" si="13"/>
        <v>290499.82423984853</v>
      </c>
      <c r="R17" s="26">
        <f t="shared" si="8"/>
        <v>7.1744112838102447</v>
      </c>
      <c r="S17" s="26">
        <f t="shared" si="9"/>
        <v>99.604922447532246</v>
      </c>
      <c r="T17" s="62">
        <v>4.5</v>
      </c>
      <c r="U17" s="59">
        <f t="shared" si="1"/>
        <v>4.8076450552853176</v>
      </c>
      <c r="V17" s="59">
        <f t="shared" si="2"/>
        <v>4.0415143389949755</v>
      </c>
      <c r="W17" s="59">
        <f t="shared" si="3"/>
        <v>4.6182818728805488</v>
      </c>
      <c r="X17" s="68">
        <f t="shared" si="10"/>
        <v>1.026284860640122</v>
      </c>
      <c r="Y17" s="70">
        <v>1</v>
      </c>
      <c r="Z17" s="81">
        <f t="shared" si="11"/>
        <v>2.5611661682047426E-2</v>
      </c>
    </row>
    <row r="18" spans="1:26" x14ac:dyDescent="0.25">
      <c r="A18" s="16">
        <v>1966</v>
      </c>
      <c r="B18" s="49">
        <v>0.23840836463453857</v>
      </c>
      <c r="C18" s="50">
        <v>20.229801393365911</v>
      </c>
      <c r="D18" s="3">
        <v>4238.8999999999996</v>
      </c>
      <c r="E18" s="5">
        <v>64024833.333333336</v>
      </c>
      <c r="F18" s="8">
        <f t="shared" si="4"/>
        <v>66.207122757055188</v>
      </c>
      <c r="G18" s="53">
        <v>90.06057366405625</v>
      </c>
      <c r="H18" s="5">
        <v>553445.73023999995</v>
      </c>
      <c r="I18" s="33">
        <v>10452221.858728411</v>
      </c>
      <c r="J18" s="28">
        <f t="shared" si="5"/>
        <v>52.95005576042476</v>
      </c>
      <c r="K18" s="59">
        <f t="shared" si="6"/>
        <v>99.364741878955229</v>
      </c>
      <c r="L18" s="46">
        <v>14261179.567179047</v>
      </c>
      <c r="M18" s="5">
        <v>2539457</v>
      </c>
      <c r="N18" s="12">
        <f t="shared" si="7"/>
        <v>5.6158381761057763</v>
      </c>
      <c r="O18" s="26">
        <f t="shared" si="0"/>
        <v>102.44972077383223</v>
      </c>
      <c r="P18" s="23">
        <v>2104014.409513846</v>
      </c>
      <c r="Q18" s="23">
        <f t="shared" si="13"/>
        <v>302555.56694580225</v>
      </c>
      <c r="R18" s="26">
        <f t="shared" si="8"/>
        <v>6.9541421126478395</v>
      </c>
      <c r="S18" s="26">
        <f t="shared" si="9"/>
        <v>96.546846621753616</v>
      </c>
      <c r="T18" s="62">
        <v>4.5</v>
      </c>
      <c r="U18" s="59">
        <f t="shared" si="1"/>
        <v>4.7017230655852673</v>
      </c>
      <c r="V18" s="59">
        <f t="shared" si="2"/>
        <v>4.1331481754930222</v>
      </c>
      <c r="W18" s="59">
        <f t="shared" si="3"/>
        <v>4.8389514017845245</v>
      </c>
      <c r="X18" s="68">
        <f t="shared" si="10"/>
        <v>1.0753225337298944</v>
      </c>
      <c r="Y18" s="70">
        <v>1</v>
      </c>
      <c r="Z18" s="81">
        <f t="shared" si="11"/>
        <v>7.0046457102157511E-2</v>
      </c>
    </row>
    <row r="19" spans="1:26" x14ac:dyDescent="0.25">
      <c r="A19" s="16">
        <v>1967</v>
      </c>
      <c r="B19" s="51">
        <v>0.23840836463453857</v>
      </c>
      <c r="C19" s="50">
        <v>20.791307060413853</v>
      </c>
      <c r="D19" s="3">
        <v>4355.2</v>
      </c>
      <c r="E19" s="5">
        <v>65935166.666666672</v>
      </c>
      <c r="F19" s="8">
        <f t="shared" si="4"/>
        <v>66.052763952468453</v>
      </c>
      <c r="G19" s="53">
        <v>93.33004449208731</v>
      </c>
      <c r="H19" s="5">
        <v>559644.62632000004</v>
      </c>
      <c r="I19" s="33">
        <v>10793550.502069529</v>
      </c>
      <c r="J19" s="28">
        <f t="shared" si="5"/>
        <v>51.849910389792051</v>
      </c>
      <c r="K19" s="59">
        <f t="shared" si="6"/>
        <v>97.300236767254304</v>
      </c>
      <c r="L19" s="46">
        <v>14823659.505442113</v>
      </c>
      <c r="M19" s="5">
        <v>2672892</v>
      </c>
      <c r="N19" s="12">
        <f t="shared" si="7"/>
        <v>5.5459253518069991</v>
      </c>
      <c r="O19" s="26">
        <f t="shared" si="0"/>
        <v>101.17430130779512</v>
      </c>
      <c r="P19" s="23">
        <v>2231880.1382183945</v>
      </c>
      <c r="Q19" s="23">
        <f t="shared" si="13"/>
        <v>315111.62297405308</v>
      </c>
      <c r="R19" s="26">
        <f t="shared" si="8"/>
        <v>7.0828239122178367</v>
      </c>
      <c r="S19" s="26">
        <f t="shared" si="9"/>
        <v>98.333382151923459</v>
      </c>
      <c r="T19" s="62">
        <v>4.5</v>
      </c>
      <c r="U19" s="59">
        <f t="shared" si="1"/>
        <v>4.5747447982476288</v>
      </c>
      <c r="V19" s="59">
        <f t="shared" si="2"/>
        <v>4.2200551922912091</v>
      </c>
      <c r="W19" s="59">
        <f t="shared" si="3"/>
        <v>4.5266799766080492</v>
      </c>
      <c r="X19" s="68">
        <f t="shared" si="10"/>
        <v>1.0059288836906777</v>
      </c>
      <c r="Y19" s="70">
        <v>1</v>
      </c>
      <c r="Z19" s="81">
        <f t="shared" si="11"/>
        <v>5.8939392106178712E-3</v>
      </c>
    </row>
    <row r="20" spans="1:26" x14ac:dyDescent="0.25">
      <c r="A20" s="16">
        <v>1968</v>
      </c>
      <c r="B20" s="51">
        <v>0.24438467372100131</v>
      </c>
      <c r="C20" s="50">
        <v>21.666493362448445</v>
      </c>
      <c r="D20" s="3">
        <v>4569</v>
      </c>
      <c r="E20" s="5">
        <v>68026500</v>
      </c>
      <c r="F20" s="8">
        <f t="shared" si="4"/>
        <v>67.165001874269592</v>
      </c>
      <c r="G20" s="53">
        <v>100</v>
      </c>
      <c r="H20" s="5">
        <v>596250.92071999994</v>
      </c>
      <c r="I20" s="33">
        <v>11189094.700956538</v>
      </c>
      <c r="J20" s="28">
        <f t="shared" si="5"/>
        <v>53.288575765564602</v>
      </c>
      <c r="K20" s="59">
        <f t="shared" si="6"/>
        <v>100</v>
      </c>
      <c r="L20" s="46">
        <v>15476672.780752501</v>
      </c>
      <c r="M20" s="5">
        <v>2823409</v>
      </c>
      <c r="N20" s="12">
        <f t="shared" si="7"/>
        <v>5.4815553753467885</v>
      </c>
      <c r="O20" s="26">
        <f t="shared" si="0"/>
        <v>100</v>
      </c>
      <c r="P20" s="23">
        <v>2363900.3490830194</v>
      </c>
      <c r="Q20" s="23">
        <f t="shared" si="13"/>
        <v>328188.7553274763</v>
      </c>
      <c r="R20" s="26">
        <f t="shared" si="8"/>
        <v>7.202868199199119</v>
      </c>
      <c r="S20" s="26">
        <f t="shared" si="9"/>
        <v>100</v>
      </c>
      <c r="T20" s="62">
        <v>4.5</v>
      </c>
      <c r="U20" s="59">
        <f t="shared" si="1"/>
        <v>4.5</v>
      </c>
      <c r="V20" s="59">
        <f t="shared" si="2"/>
        <v>4.5</v>
      </c>
      <c r="W20" s="59">
        <f t="shared" si="3"/>
        <v>4.5</v>
      </c>
      <c r="X20" s="68">
        <f t="shared" si="10"/>
        <v>1</v>
      </c>
      <c r="Y20" s="70">
        <v>1</v>
      </c>
      <c r="Z20" s="81">
        <f t="shared" si="11"/>
        <v>0</v>
      </c>
    </row>
    <row r="21" spans="1:26" x14ac:dyDescent="0.25">
      <c r="A21" s="16">
        <v>1969</v>
      </c>
      <c r="B21" s="51">
        <v>0.24951090435982068</v>
      </c>
      <c r="C21" s="50">
        <v>22.84149596201172</v>
      </c>
      <c r="D21" s="3">
        <v>4712.5</v>
      </c>
      <c r="E21" s="5">
        <v>70514833.333333328</v>
      </c>
      <c r="F21" s="8">
        <f t="shared" si="4"/>
        <v>66.829910491645975</v>
      </c>
      <c r="G21" s="53">
        <v>105.4590427052911</v>
      </c>
      <c r="H21" s="5">
        <v>615003.01303999999</v>
      </c>
      <c r="I21" s="33">
        <v>11611881.745750267</v>
      </c>
      <c r="J21" s="28">
        <f t="shared" si="5"/>
        <v>52.963251478605493</v>
      </c>
      <c r="K21" s="59">
        <f t="shared" si="6"/>
        <v>99.389504631554942</v>
      </c>
      <c r="L21" s="46">
        <v>17002369.312208317</v>
      </c>
      <c r="M21" s="5">
        <v>2939245</v>
      </c>
      <c r="N21" s="12">
        <f t="shared" si="7"/>
        <v>5.7846043158050167</v>
      </c>
      <c r="O21" s="26">
        <f t="shared" si="0"/>
        <v>105.5285210073985</v>
      </c>
      <c r="P21" s="23">
        <v>2443864.0654078247</v>
      </c>
      <c r="Q21" s="23">
        <f t="shared" si="13"/>
        <v>341808.58867356658</v>
      </c>
      <c r="R21" s="26">
        <f t="shared" si="8"/>
        <v>7.1498029785956003</v>
      </c>
      <c r="S21" s="26">
        <f t="shared" si="9"/>
        <v>99.263276529071859</v>
      </c>
      <c r="T21" s="62">
        <v>4.5</v>
      </c>
      <c r="U21" s="59">
        <f t="shared" si="1"/>
        <v>4.3580495344399885</v>
      </c>
      <c r="V21" s="59">
        <f t="shared" si="2"/>
        <v>4.355180263846008</v>
      </c>
      <c r="W21" s="59">
        <f t="shared" si="3"/>
        <v>4.3635914462375345</v>
      </c>
      <c r="X21" s="68">
        <f t="shared" si="10"/>
        <v>0.96968698805278541</v>
      </c>
      <c r="Y21" s="70">
        <v>1</v>
      </c>
      <c r="Z21" s="81">
        <f t="shared" si="11"/>
        <v>-3.1260615353915E-2</v>
      </c>
    </row>
    <row r="22" spans="1:26" x14ac:dyDescent="0.25">
      <c r="A22" s="16">
        <v>1970</v>
      </c>
      <c r="B22" s="51">
        <v>0.25891328718981599</v>
      </c>
      <c r="C22" s="50">
        <v>24.188069737617411</v>
      </c>
      <c r="D22" s="3">
        <v>4722</v>
      </c>
      <c r="E22" s="5">
        <v>71007000</v>
      </c>
      <c r="F22" s="8">
        <f t="shared" si="4"/>
        <v>66.500485867590513</v>
      </c>
      <c r="G22" s="53">
        <v>110.15226619893745</v>
      </c>
      <c r="H22" s="5">
        <v>596907.07128000003</v>
      </c>
      <c r="I22" s="33">
        <v>11874405.552027328</v>
      </c>
      <c r="J22" s="28">
        <f t="shared" si="5"/>
        <v>50.268375007462133</v>
      </c>
      <c r="K22" s="59">
        <f t="shared" si="6"/>
        <v>94.332367276263113</v>
      </c>
      <c r="L22" s="46">
        <v>18212444.739432443</v>
      </c>
      <c r="M22" s="5">
        <v>3061536</v>
      </c>
      <c r="N22" s="12">
        <f t="shared" si="7"/>
        <v>5.9487932656785496</v>
      </c>
      <c r="O22" s="26">
        <f t="shared" si="0"/>
        <v>108.5238195792595</v>
      </c>
      <c r="P22" s="23">
        <v>2688077.5774268238</v>
      </c>
      <c r="Q22" s="23">
        <f t="shared" si="13"/>
        <v>355993.64510351961</v>
      </c>
      <c r="R22" s="26">
        <f t="shared" si="8"/>
        <v>7.5509145019854387</v>
      </c>
      <c r="S22" s="26">
        <f t="shared" si="9"/>
        <v>104.83205152671013</v>
      </c>
      <c r="T22" s="62">
        <v>4.5</v>
      </c>
      <c r="U22" s="59">
        <f t="shared" si="1"/>
        <v>4.2705154976178967</v>
      </c>
      <c r="V22" s="59">
        <f t="shared" si="2"/>
        <v>4.3345964206202359</v>
      </c>
      <c r="W22" s="59">
        <f t="shared" si="3"/>
        <v>3.8427926432177428</v>
      </c>
      <c r="X22" s="68">
        <f t="shared" si="10"/>
        <v>0.85395392071505394</v>
      </c>
      <c r="Y22" s="70">
        <v>1</v>
      </c>
      <c r="Z22" s="81">
        <f t="shared" si="11"/>
        <v>-0.17102337227125219</v>
      </c>
    </row>
    <row r="23" spans="1:26" x14ac:dyDescent="0.25">
      <c r="A23" s="16">
        <v>1971</v>
      </c>
      <c r="B23" s="51">
        <v>0.26574826137490842</v>
      </c>
      <c r="C23" s="50">
        <v>25.217496793871963</v>
      </c>
      <c r="D23" s="3">
        <v>4877.6000000000004</v>
      </c>
      <c r="E23" s="5">
        <v>71330500</v>
      </c>
      <c r="F23" s="8">
        <f t="shared" si="4"/>
        <v>68.380286132860419</v>
      </c>
      <c r="G23" s="53">
        <v>118.52319408353075</v>
      </c>
      <c r="H23" s="5">
        <v>619820.53951999999</v>
      </c>
      <c r="I23" s="33">
        <v>12011603.560518326</v>
      </c>
      <c r="J23" s="28">
        <f t="shared" si="5"/>
        <v>51.601814561823034</v>
      </c>
      <c r="K23" s="59">
        <f t="shared" si="6"/>
        <v>96.834666381097833</v>
      </c>
      <c r="L23" s="46">
        <v>18290967.917227954</v>
      </c>
      <c r="M23" s="5">
        <v>3192997</v>
      </c>
      <c r="N23" s="12">
        <f t="shared" si="7"/>
        <v>5.7284638592607369</v>
      </c>
      <c r="O23" s="26">
        <f t="shared" si="0"/>
        <v>104.50435080934173</v>
      </c>
      <c r="P23" s="23">
        <v>2859243.1539923525</v>
      </c>
      <c r="Q23" s="23">
        <v>403104</v>
      </c>
      <c r="R23" s="26">
        <f t="shared" si="8"/>
        <v>7.0930656951862359</v>
      </c>
      <c r="S23" s="26">
        <f t="shared" si="9"/>
        <v>98.475572494508626</v>
      </c>
      <c r="T23" s="62">
        <v>4.4000000000000004</v>
      </c>
      <c r="U23" s="59">
        <f t="shared" si="1"/>
        <v>4.2043187376912261</v>
      </c>
      <c r="V23" s="59">
        <f t="shared" si="2"/>
        <v>4.7683113849060721</v>
      </c>
      <c r="W23" s="59">
        <f t="shared" si="3"/>
        <v>4.1342618480012492</v>
      </c>
      <c r="X23" s="68">
        <f t="shared" si="10"/>
        <v>0.9396049654548293</v>
      </c>
      <c r="Y23" s="70">
        <v>1</v>
      </c>
      <c r="Z23" s="81">
        <f t="shared" si="11"/>
        <v>-6.4277049148985244E-2</v>
      </c>
    </row>
    <row r="24" spans="1:26" x14ac:dyDescent="0.25">
      <c r="A24" s="16">
        <v>1972</v>
      </c>
      <c r="B24" s="51">
        <v>0.27344190065863061</v>
      </c>
      <c r="C24" s="50">
        <v>26.051090083532628</v>
      </c>
      <c r="D24" s="3">
        <v>5134.3</v>
      </c>
      <c r="E24" s="5">
        <v>73787583.333333328</v>
      </c>
      <c r="F24" s="8">
        <f t="shared" si="4"/>
        <v>69.582167731472438</v>
      </c>
      <c r="G24" s="53">
        <v>125.74042461563518</v>
      </c>
      <c r="H24" s="5">
        <v>679271.23368000006</v>
      </c>
      <c r="I24" s="33">
        <v>12424811.803525461</v>
      </c>
      <c r="J24" s="28">
        <f t="shared" si="5"/>
        <v>54.670545069122191</v>
      </c>
      <c r="K24" s="59">
        <f t="shared" si="6"/>
        <v>102.59336881067598</v>
      </c>
      <c r="L24" s="46">
        <v>19227026.123905882</v>
      </c>
      <c r="M24" s="5">
        <v>3338948</v>
      </c>
      <c r="N24" s="12">
        <f t="shared" si="7"/>
        <v>5.7584083741064198</v>
      </c>
      <c r="O24" s="26">
        <f t="shared" si="0"/>
        <v>105.05062851330069</v>
      </c>
      <c r="P24" s="23">
        <v>3096108.6488355589</v>
      </c>
      <c r="Q24" s="23">
        <f>Q23*(1+5.4944%)</f>
        <v>425252.14617600007</v>
      </c>
      <c r="R24" s="26">
        <f t="shared" si="8"/>
        <v>7.2806420300914025</v>
      </c>
      <c r="S24" s="26">
        <f t="shared" si="9"/>
        <v>101.07976196067187</v>
      </c>
      <c r="T24" s="62">
        <v>4.4000000000000004</v>
      </c>
      <c r="U24" s="59">
        <f t="shared" si="1"/>
        <v>4.1876110697515943</v>
      </c>
      <c r="V24" s="59">
        <f t="shared" si="2"/>
        <v>5.0123640523391231</v>
      </c>
      <c r="W24" s="59">
        <f t="shared" si="3"/>
        <v>4.2503179526862329</v>
      </c>
      <c r="X24" s="68">
        <f t="shared" si="10"/>
        <v>0.96598135288323472</v>
      </c>
      <c r="Y24" s="70">
        <v>1</v>
      </c>
      <c r="Z24" s="81">
        <f t="shared" si="11"/>
        <v>-3.5216670606764255E-2</v>
      </c>
    </row>
    <row r="25" spans="1:26" x14ac:dyDescent="0.25">
      <c r="A25" s="16">
        <v>1973</v>
      </c>
      <c r="B25" s="51">
        <v>0.28882059257508869</v>
      </c>
      <c r="C25" s="50">
        <v>27.671484523933305</v>
      </c>
      <c r="D25" s="3">
        <v>5424.1</v>
      </c>
      <c r="E25" s="5">
        <v>76901416.666666672</v>
      </c>
      <c r="F25" s="8">
        <f t="shared" si="4"/>
        <v>70.533160962574371</v>
      </c>
      <c r="G25" s="53">
        <v>135.27242773797903</v>
      </c>
      <c r="H25" s="5">
        <v>734508.75055999996</v>
      </c>
      <c r="I25" s="33">
        <v>12005360.4337567</v>
      </c>
      <c r="J25" s="28">
        <f t="shared" si="5"/>
        <v>61.181732494653517</v>
      </c>
      <c r="K25" s="59">
        <f t="shared" si="6"/>
        <v>114.81209924583784</v>
      </c>
      <c r="L25" s="46">
        <v>18737335.50265675</v>
      </c>
      <c r="M25" s="5">
        <v>3476446</v>
      </c>
      <c r="N25" s="12">
        <f t="shared" si="7"/>
        <v>5.3897962179354293</v>
      </c>
      <c r="O25" s="26">
        <f t="shared" si="0"/>
        <v>98.326037937625429</v>
      </c>
      <c r="P25" s="23">
        <v>3276783.424099172</v>
      </c>
      <c r="Q25" s="23">
        <f t="shared" ref="Q25:Q32" si="14">Q24*(1+5.4944%)</f>
        <v>448617.20009549428</v>
      </c>
      <c r="R25" s="26">
        <f t="shared" si="8"/>
        <v>7.3041858925642265</v>
      </c>
      <c r="S25" s="26">
        <f t="shared" si="9"/>
        <v>101.40662983915732</v>
      </c>
      <c r="T25" s="62">
        <v>4.3</v>
      </c>
      <c r="U25" s="59">
        <f t="shared" si="1"/>
        <v>4.1641165023024449</v>
      </c>
      <c r="V25" s="59">
        <f t="shared" si="2"/>
        <v>5.7287994153447404</v>
      </c>
      <c r="W25" s="59">
        <f t="shared" si="3"/>
        <v>4.7145927035726078</v>
      </c>
      <c r="X25" s="68">
        <f t="shared" si="10"/>
        <v>1.0964169078075832</v>
      </c>
      <c r="Y25" s="70">
        <v>1</v>
      </c>
      <c r="Z25" s="81">
        <f t="shared" si="11"/>
        <v>8.7938180377371555E-2</v>
      </c>
    </row>
    <row r="26" spans="1:26" x14ac:dyDescent="0.25">
      <c r="A26" s="16">
        <v>1974</v>
      </c>
      <c r="B26" s="51">
        <v>0.32300405015153738</v>
      </c>
      <c r="C26" s="50">
        <v>30.72510484905203</v>
      </c>
      <c r="D26" s="3">
        <v>5396</v>
      </c>
      <c r="E26" s="5">
        <v>78383083.333333328</v>
      </c>
      <c r="F26" s="8">
        <f t="shared" si="4"/>
        <v>68.841384780091801</v>
      </c>
      <c r="G26" s="53">
        <v>143.7409387110026</v>
      </c>
      <c r="H26" s="5">
        <v>787024.17056</v>
      </c>
      <c r="I26" s="33">
        <v>12180553.169702001</v>
      </c>
      <c r="J26" s="28">
        <f t="shared" si="5"/>
        <v>64.613171470541232</v>
      </c>
      <c r="K26" s="59">
        <f t="shared" si="6"/>
        <v>121.25145125814126</v>
      </c>
      <c r="L26" s="46">
        <v>12618041.692537427</v>
      </c>
      <c r="M26" s="5">
        <v>3561839</v>
      </c>
      <c r="N26" s="12">
        <f t="shared" si="7"/>
        <v>3.5425637409600568</v>
      </c>
      <c r="O26" s="26">
        <f t="shared" si="0"/>
        <v>64.626980818121126</v>
      </c>
      <c r="P26" s="23">
        <v>3601825.1250518933</v>
      </c>
      <c r="Q26" s="23">
        <f t="shared" si="14"/>
        <v>473266.02353754116</v>
      </c>
      <c r="R26" s="26">
        <f t="shared" si="8"/>
        <v>7.6105719530195337</v>
      </c>
      <c r="S26" s="26">
        <f t="shared" si="9"/>
        <v>105.66029729470472</v>
      </c>
      <c r="T26" s="62">
        <v>4.3</v>
      </c>
      <c r="U26" s="59">
        <f t="shared" si="1"/>
        <v>4.1941288655134574</v>
      </c>
      <c r="V26" s="59">
        <f t="shared" si="2"/>
        <v>9.3284261862775288</v>
      </c>
      <c r="W26" s="59">
        <f t="shared" si="3"/>
        <v>4.8130113649855728</v>
      </c>
      <c r="X26" s="68">
        <f t="shared" si="10"/>
        <v>1.1193049686012961</v>
      </c>
      <c r="Y26" s="70">
        <v>1</v>
      </c>
      <c r="Z26" s="81">
        <f t="shared" si="11"/>
        <v>0.1065884383148783</v>
      </c>
    </row>
    <row r="27" spans="1:26" x14ac:dyDescent="0.25">
      <c r="A27" s="16">
        <v>1975</v>
      </c>
      <c r="B27" s="51">
        <v>0.34863520334563419</v>
      </c>
      <c r="C27" s="50">
        <v>33.530900142109459</v>
      </c>
      <c r="D27" s="3">
        <v>5385.4</v>
      </c>
      <c r="E27" s="5">
        <v>77071333.333333328</v>
      </c>
      <c r="F27" s="8">
        <f t="shared" si="4"/>
        <v>69.875526568460387</v>
      </c>
      <c r="G27" s="53">
        <v>158.47425261113125</v>
      </c>
      <c r="H27" s="5">
        <v>840247.54247999995</v>
      </c>
      <c r="I27" s="33">
        <v>12117508.306134701</v>
      </c>
      <c r="J27" s="28">
        <f t="shared" si="5"/>
        <v>69.341610606085567</v>
      </c>
      <c r="K27" s="59">
        <f t="shared" si="6"/>
        <v>130.12472112436251</v>
      </c>
      <c r="L27" s="46">
        <v>18823327.360045858</v>
      </c>
      <c r="M27" s="5">
        <v>3646733</v>
      </c>
      <c r="N27" s="12">
        <f t="shared" si="7"/>
        <v>5.161696060568695</v>
      </c>
      <c r="O27" s="26">
        <f t="shared" si="0"/>
        <v>94.164807379003122</v>
      </c>
      <c r="P27" s="23">
        <v>4013746.3232007539</v>
      </c>
      <c r="Q27" s="23">
        <f t="shared" si="14"/>
        <v>499269.15193478786</v>
      </c>
      <c r="R27" s="26">
        <f t="shared" si="8"/>
        <v>8.0392435776304687</v>
      </c>
      <c r="S27" s="26">
        <f t="shared" si="9"/>
        <v>111.61169905239063</v>
      </c>
      <c r="T27" s="62">
        <v>4.3</v>
      </c>
      <c r="U27" s="59">
        <f t="shared" si="1"/>
        <v>4.1481380492186961</v>
      </c>
      <c r="V27" s="59">
        <f t="shared" si="2"/>
        <v>6.9810908700941052</v>
      </c>
      <c r="W27" s="59">
        <f t="shared" si="3"/>
        <v>4.836189319065638</v>
      </c>
      <c r="X27" s="68">
        <f t="shared" si="10"/>
        <v>1.124695190480381</v>
      </c>
      <c r="Y27" s="70">
        <v>1</v>
      </c>
      <c r="Z27" s="81">
        <f t="shared" si="11"/>
        <v>0.11087020868927255</v>
      </c>
    </row>
    <row r="28" spans="1:26" x14ac:dyDescent="0.25">
      <c r="A28" s="16">
        <v>1976</v>
      </c>
      <c r="B28" s="51">
        <v>0.37256619964444415</v>
      </c>
      <c r="C28" s="50">
        <v>35.454576964403316</v>
      </c>
      <c r="D28" s="3">
        <v>5675.4</v>
      </c>
      <c r="E28" s="5">
        <v>79507000</v>
      </c>
      <c r="F28" s="8">
        <f t="shared" si="4"/>
        <v>71.382394003043757</v>
      </c>
      <c r="G28" s="53">
        <v>170.41184113189485</v>
      </c>
      <c r="H28" s="5">
        <v>875586.32455999998</v>
      </c>
      <c r="I28" s="33">
        <v>12740743.8729653</v>
      </c>
      <c r="J28" s="28">
        <f t="shared" si="5"/>
        <v>68.723328346464484</v>
      </c>
      <c r="K28" s="59">
        <f t="shared" si="6"/>
        <v>128.96446819821728</v>
      </c>
      <c r="L28" s="46">
        <v>20705981.119023629</v>
      </c>
      <c r="M28" s="5">
        <v>3862304</v>
      </c>
      <c r="N28" s="12">
        <f t="shared" si="7"/>
        <v>5.3610438533641132</v>
      </c>
      <c r="O28" s="26">
        <f t="shared" si="0"/>
        <v>97.801508627922033</v>
      </c>
      <c r="P28" s="23">
        <v>4491799.6759317499</v>
      </c>
      <c r="Q28" s="23">
        <f t="shared" si="14"/>
        <v>526700.99621869286</v>
      </c>
      <c r="R28" s="26">
        <f t="shared" si="8"/>
        <v>8.5281776723025189</v>
      </c>
      <c r="S28" s="26">
        <f t="shared" si="9"/>
        <v>118.39974627400179</v>
      </c>
      <c r="T28" s="62">
        <v>4.3</v>
      </c>
      <c r="U28" s="59">
        <f t="shared" si="1"/>
        <v>4.1923575966795505</v>
      </c>
      <c r="V28" s="59">
        <f t="shared" si="2"/>
        <v>7.3048707198518743</v>
      </c>
      <c r="W28" s="59">
        <f t="shared" si="3"/>
        <v>4.566438569060125</v>
      </c>
      <c r="X28" s="68">
        <f t="shared" si="10"/>
        <v>1.0619624579209594</v>
      </c>
      <c r="Y28" s="70">
        <v>1</v>
      </c>
      <c r="Z28" s="81">
        <f t="shared" si="11"/>
        <v>5.8347126547453887E-2</v>
      </c>
    </row>
    <row r="29" spans="1:26" x14ac:dyDescent="0.25">
      <c r="A29" s="16">
        <v>1977</v>
      </c>
      <c r="B29" s="51">
        <v>0.4024735050297169</v>
      </c>
      <c r="C29" s="50">
        <v>37.754323940244703</v>
      </c>
      <c r="D29" s="3">
        <v>5937</v>
      </c>
      <c r="E29" s="5">
        <v>82599500</v>
      </c>
      <c r="F29" s="8">
        <f t="shared" si="4"/>
        <v>71.876948407678015</v>
      </c>
      <c r="G29" s="53">
        <v>182.60853597892142</v>
      </c>
      <c r="H29" s="5">
        <v>882915.50048000005</v>
      </c>
      <c r="I29" s="33">
        <v>13095861.567718999</v>
      </c>
      <c r="J29" s="28">
        <f t="shared" si="5"/>
        <v>67.419428337297532</v>
      </c>
      <c r="K29" s="59">
        <f t="shared" si="6"/>
        <v>126.51760226037862</v>
      </c>
      <c r="L29" s="46">
        <v>22872810.320575148</v>
      </c>
      <c r="M29" s="5">
        <v>4064490</v>
      </c>
      <c r="N29" s="12">
        <f t="shared" si="7"/>
        <v>5.6274736364402784</v>
      </c>
      <c r="O29" s="26">
        <f t="shared" si="0"/>
        <v>102.66198644548507</v>
      </c>
      <c r="P29" s="23">
        <v>4685009.3040246572</v>
      </c>
      <c r="Q29" s="23">
        <f t="shared" si="14"/>
        <v>555640.05575493281</v>
      </c>
      <c r="R29" s="26">
        <f t="shared" si="8"/>
        <v>8.4317342774348116</v>
      </c>
      <c r="S29" s="26">
        <f t="shared" si="9"/>
        <v>117.06078806734696</v>
      </c>
      <c r="T29" s="62">
        <v>4.3</v>
      </c>
      <c r="U29" s="59">
        <f t="shared" si="1"/>
        <v>4.2530234154179656</v>
      </c>
      <c r="V29" s="59">
        <f t="shared" si="2"/>
        <v>7.5650044019550746</v>
      </c>
      <c r="W29" s="59">
        <f t="shared" si="3"/>
        <v>4.5966060348607929</v>
      </c>
      <c r="X29" s="68">
        <f t="shared" si="10"/>
        <v>1.0689781476420448</v>
      </c>
      <c r="Y29" s="70">
        <v>1</v>
      </c>
      <c r="Z29" s="81">
        <f t="shared" si="11"/>
        <v>6.4527182145114104E-2</v>
      </c>
    </row>
    <row r="30" spans="1:26" x14ac:dyDescent="0.25">
      <c r="A30" s="16">
        <v>1978</v>
      </c>
      <c r="B30" s="51">
        <v>0.43152214531635996</v>
      </c>
      <c r="C30" s="50">
        <v>40.64157221586774</v>
      </c>
      <c r="D30" s="3">
        <v>6267.2</v>
      </c>
      <c r="E30" s="5">
        <v>86829083.333333328</v>
      </c>
      <c r="F30" s="8">
        <f t="shared" si="4"/>
        <v>72.178580717482333</v>
      </c>
      <c r="G30" s="53">
        <v>197.63888170857101</v>
      </c>
      <c r="H30" s="5">
        <v>897102.06056000001</v>
      </c>
      <c r="I30" s="33">
        <v>13327855.268300399</v>
      </c>
      <c r="J30" s="28">
        <f t="shared" si="5"/>
        <v>67.310309310884406</v>
      </c>
      <c r="K30" s="59">
        <f t="shared" si="6"/>
        <v>126.31283224195444</v>
      </c>
      <c r="L30" s="46">
        <v>24678544.17060449</v>
      </c>
      <c r="M30" s="5">
        <v>4229862</v>
      </c>
      <c r="N30" s="12">
        <f t="shared" si="7"/>
        <v>5.8343615395973885</v>
      </c>
      <c r="O30" s="26">
        <f t="shared" si="0"/>
        <v>106.43624190749472</v>
      </c>
      <c r="P30" s="23">
        <v>4946080.0319175338</v>
      </c>
      <c r="Q30" s="23">
        <f t="shared" si="14"/>
        <v>586169.14297833189</v>
      </c>
      <c r="R30" s="26">
        <f t="shared" si="8"/>
        <v>8.4379740748317911</v>
      </c>
      <c r="S30" s="26">
        <f t="shared" si="9"/>
        <v>117.1474174103311</v>
      </c>
      <c r="T30" s="62">
        <v>4.3</v>
      </c>
      <c r="U30" s="59">
        <f t="shared" si="1"/>
        <v>4.2360371839333775</v>
      </c>
      <c r="V30" s="59">
        <f t="shared" si="2"/>
        <v>7.8657949294766007</v>
      </c>
      <c r="W30" s="59">
        <f t="shared" si="3"/>
        <v>4.5674575335339052</v>
      </c>
      <c r="X30" s="68">
        <f t="shared" si="10"/>
        <v>1.0621994264032337</v>
      </c>
      <c r="Y30" s="70">
        <v>1</v>
      </c>
      <c r="Z30" s="81">
        <f t="shared" si="11"/>
        <v>5.8557202025471211E-2</v>
      </c>
    </row>
    <row r="31" spans="1:26" x14ac:dyDescent="0.25">
      <c r="A31" s="16">
        <v>1979</v>
      </c>
      <c r="B31" s="51">
        <v>0.51953531792590502</v>
      </c>
      <c r="C31" s="50">
        <v>45.22026966136356</v>
      </c>
      <c r="D31" s="3">
        <v>6466.2</v>
      </c>
      <c r="E31" s="5">
        <v>89935833.333333328</v>
      </c>
      <c r="F31" s="8">
        <f t="shared" si="4"/>
        <v>71.897927225892545</v>
      </c>
      <c r="G31" s="53">
        <v>214.54322138695892</v>
      </c>
      <c r="H31" s="5">
        <v>919724.32527999999</v>
      </c>
      <c r="I31" s="33">
        <v>13784756.646606101</v>
      </c>
      <c r="J31" s="28">
        <f t="shared" si="5"/>
        <v>66.720388967217801</v>
      </c>
      <c r="K31" s="59">
        <f t="shared" si="6"/>
        <v>125.20580257341558</v>
      </c>
      <c r="L31" s="46">
        <v>21061626.243460573</v>
      </c>
      <c r="M31" s="5">
        <v>4356646</v>
      </c>
      <c r="N31" s="12">
        <f t="shared" si="7"/>
        <v>4.8343671355121742</v>
      </c>
      <c r="O31" s="26">
        <f t="shared" si="0"/>
        <v>88.193346677745282</v>
      </c>
      <c r="P31" s="23">
        <v>5125025.861963314</v>
      </c>
      <c r="Q31" s="23">
        <f t="shared" si="14"/>
        <v>618375.62037013343</v>
      </c>
      <c r="R31" s="26">
        <f t="shared" si="8"/>
        <v>8.2878847307979093</v>
      </c>
      <c r="S31" s="26">
        <f t="shared" si="9"/>
        <v>115.06367327003753</v>
      </c>
      <c r="T31" s="62">
        <v>4.3</v>
      </c>
      <c r="U31" s="59">
        <f t="shared" si="1"/>
        <v>4.5836252592066451</v>
      </c>
      <c r="V31" s="59">
        <f t="shared" si="2"/>
        <v>11.150339178465213</v>
      </c>
      <c r="W31" s="59">
        <f t="shared" si="3"/>
        <v>4.9876426066104917</v>
      </c>
      <c r="X31" s="68">
        <f t="shared" si="10"/>
        <v>1.159916885258254</v>
      </c>
      <c r="Y31" s="70">
        <v>1</v>
      </c>
      <c r="Z31" s="81">
        <f t="shared" si="11"/>
        <v>0.13786926226412222</v>
      </c>
    </row>
    <row r="32" spans="1:26" x14ac:dyDescent="0.25">
      <c r="A32" s="16">
        <v>1980</v>
      </c>
      <c r="B32" s="51">
        <v>0.62207710400426475</v>
      </c>
      <c r="C32" s="50">
        <v>51.329243353783241</v>
      </c>
      <c r="D32" s="3">
        <v>6450.4</v>
      </c>
      <c r="E32" s="5">
        <v>90531000</v>
      </c>
      <c r="F32" s="8">
        <f t="shared" si="4"/>
        <v>71.250731793529283</v>
      </c>
      <c r="G32" s="53">
        <v>232.19772851256013</v>
      </c>
      <c r="H32" s="5">
        <v>852173.01431999996</v>
      </c>
      <c r="I32" s="33">
        <v>14801932.9707235</v>
      </c>
      <c r="J32" s="28">
        <f t="shared" si="5"/>
        <v>57.571738502363097</v>
      </c>
      <c r="K32" s="59">
        <f t="shared" si="6"/>
        <v>108.03767538401037</v>
      </c>
      <c r="L32" s="46">
        <v>18891582.415580321</v>
      </c>
      <c r="M32" s="5">
        <v>4534684</v>
      </c>
      <c r="N32" s="12">
        <f t="shared" si="7"/>
        <v>4.1660195981859642</v>
      </c>
      <c r="O32" s="26">
        <f t="shared" si="0"/>
        <v>76.000684348142741</v>
      </c>
      <c r="P32" s="23">
        <v>5306565.1098358445</v>
      </c>
      <c r="Q32" s="23">
        <f t="shared" si="14"/>
        <v>652351.65045575006</v>
      </c>
      <c r="R32" s="26">
        <f t="shared" si="8"/>
        <v>8.1345162630132659</v>
      </c>
      <c r="S32" s="26">
        <f t="shared" si="9"/>
        <v>112.93440387980078</v>
      </c>
      <c r="T32" s="62">
        <v>4.3</v>
      </c>
      <c r="U32" s="59">
        <f t="shared" si="1"/>
        <v>4.835111910891662</v>
      </c>
      <c r="V32" s="59">
        <f t="shared" si="2"/>
        <v>14.772261755831201</v>
      </c>
      <c r="W32" s="59">
        <f t="shared" si="3"/>
        <v>4.6254660504539684</v>
      </c>
      <c r="X32" s="68">
        <f t="shared" si="10"/>
        <v>1.0756897791753415</v>
      </c>
      <c r="Y32" s="70">
        <v>1</v>
      </c>
      <c r="Z32" s="81">
        <f t="shared" si="11"/>
        <v>7.0363947525249992E-2</v>
      </c>
    </row>
    <row r="33" spans="1:26" x14ac:dyDescent="0.25">
      <c r="A33" s="16">
        <v>1981</v>
      </c>
      <c r="B33" s="51">
        <v>0.68701794541362948</v>
      </c>
      <c r="C33" s="50">
        <v>56.639284600187182</v>
      </c>
      <c r="D33" s="3">
        <v>6617.7</v>
      </c>
      <c r="E33" s="5">
        <v>91292416.666666672</v>
      </c>
      <c r="F33" s="8">
        <f t="shared" si="4"/>
        <v>72.489043905618303</v>
      </c>
      <c r="G33" s="53">
        <v>257.62879987140707</v>
      </c>
      <c r="H33" s="5">
        <v>771391.31887999992</v>
      </c>
      <c r="I33" s="33">
        <v>15507592.691532601</v>
      </c>
      <c r="J33" s="28">
        <f t="shared" si="5"/>
        <v>49.742815292098314</v>
      </c>
      <c r="K33" s="59">
        <f t="shared" si="6"/>
        <v>93.346115142830328</v>
      </c>
      <c r="L33" s="46">
        <v>19561528.792490795</v>
      </c>
      <c r="M33" s="5">
        <v>4712938</v>
      </c>
      <c r="N33" s="12">
        <f t="shared" si="7"/>
        <v>4.1506017674093734</v>
      </c>
      <c r="O33" s="26">
        <f t="shared" si="0"/>
        <v>75.719416902666737</v>
      </c>
      <c r="P33" s="23">
        <v>5198938.2700257022</v>
      </c>
      <c r="Q33" s="23">
        <v>765264</v>
      </c>
      <c r="R33" s="26">
        <f t="shared" si="8"/>
        <v>6.793653262175801</v>
      </c>
      <c r="S33" s="26">
        <f t="shared" si="9"/>
        <v>94.318722407431835</v>
      </c>
      <c r="T33" s="62">
        <v>4.3</v>
      </c>
      <c r="U33" s="59">
        <f t="shared" si="1"/>
        <v>4.8392437496092189</v>
      </c>
      <c r="V33" s="59">
        <f t="shared" si="2"/>
        <v>16.465110410182291</v>
      </c>
      <c r="W33" s="59">
        <f t="shared" si="3"/>
        <v>4.7893418477819685</v>
      </c>
      <c r="X33" s="68">
        <f t="shared" si="10"/>
        <v>1.113800429716737</v>
      </c>
      <c r="Y33" s="70">
        <v>1</v>
      </c>
      <c r="Z33" s="81">
        <f t="shared" si="11"/>
        <v>0.10217308835630345</v>
      </c>
    </row>
    <row r="34" spans="1:26" x14ac:dyDescent="0.25">
      <c r="A34" s="16">
        <v>1982</v>
      </c>
      <c r="B34" s="51">
        <v>0.74085624709771214</v>
      </c>
      <c r="C34" s="50">
        <v>60.126165470867576</v>
      </c>
      <c r="D34" s="3">
        <v>6491.3</v>
      </c>
      <c r="E34" s="5">
        <v>89684250</v>
      </c>
      <c r="F34" s="8">
        <f t="shared" si="4"/>
        <v>72.379486922174181</v>
      </c>
      <c r="G34" s="53">
        <v>270.72877161885265</v>
      </c>
      <c r="H34" s="5">
        <v>731987.75104</v>
      </c>
      <c r="I34" s="33">
        <v>15749084.307405975</v>
      </c>
      <c r="J34" s="28">
        <f t="shared" si="5"/>
        <v>46.478114965438607</v>
      </c>
      <c r="K34" s="59">
        <f t="shared" si="6"/>
        <v>87.219660682830707</v>
      </c>
      <c r="L34" s="46">
        <v>23321685.253516655</v>
      </c>
      <c r="M34" s="5">
        <v>4839936</v>
      </c>
      <c r="N34" s="12">
        <f t="shared" si="7"/>
        <v>4.8185937279990183</v>
      </c>
      <c r="O34" s="26">
        <f t="shared" ref="O34:O65" si="15">N34/$N$20*100</f>
        <v>87.905592446818474</v>
      </c>
      <c r="P34" s="23">
        <v>5421107.7305173222</v>
      </c>
      <c r="Q34" s="23">
        <v>770340</v>
      </c>
      <c r="R34" s="26">
        <f t="shared" si="8"/>
        <v>7.0372922742131037</v>
      </c>
      <c r="S34" s="26">
        <f t="shared" si="9"/>
        <v>97.701250107499874</v>
      </c>
      <c r="T34" s="62">
        <v>4.3</v>
      </c>
      <c r="U34" s="59">
        <f t="shared" ref="U34:U67" si="16">$T$20*(B34/$B$20)/(C34/$C$20)</f>
        <v>4.9158385989890325</v>
      </c>
      <c r="V34" s="59">
        <f t="shared" ref="V34:V65" si="17">$T$20*((B34/$B$20)/(C34/$C$20))*((G34/$G$20)/(O34/$O$20))</f>
        <v>15.139639109832421</v>
      </c>
      <c r="W34" s="59">
        <f t="shared" ref="W34:W66" si="18">$T$20*((B34/$B$20)/(C34/$C$20)*(K34/$K$20)/(S34/$S$20))</f>
        <v>4.388457405648615</v>
      </c>
      <c r="X34" s="68">
        <f t="shared" si="10"/>
        <v>1.0205714896857245</v>
      </c>
      <c r="Y34" s="70">
        <v>1</v>
      </c>
      <c r="Z34" s="81">
        <f t="shared" si="11"/>
        <v>2.0156833591402079E-2</v>
      </c>
    </row>
    <row r="35" spans="1:26" x14ac:dyDescent="0.25">
      <c r="A35" s="16">
        <v>1983</v>
      </c>
      <c r="B35" s="51">
        <v>0.7929772185845354</v>
      </c>
      <c r="C35" s="50">
        <v>62.060240546254896</v>
      </c>
      <c r="D35" s="3">
        <v>6792</v>
      </c>
      <c r="E35" s="5">
        <v>90288916.666666672</v>
      </c>
      <c r="F35" s="8">
        <f t="shared" si="4"/>
        <v>75.225179908571278</v>
      </c>
      <c r="G35" s="53">
        <v>290.63136202690254</v>
      </c>
      <c r="H35" s="5">
        <v>807738.60648000007</v>
      </c>
      <c r="I35" s="33">
        <v>15604271.463786229</v>
      </c>
      <c r="J35" s="28">
        <f t="shared" si="5"/>
        <v>51.763942222779676</v>
      </c>
      <c r="K35" s="59">
        <f t="shared" si="6"/>
        <v>97.138911068870868</v>
      </c>
      <c r="L35" s="46">
        <v>26708121.069285683</v>
      </c>
      <c r="M35" s="5">
        <v>4843508</v>
      </c>
      <c r="N35" s="12">
        <f t="shared" si="7"/>
        <v>5.5142101694238317</v>
      </c>
      <c r="O35" s="26">
        <f t="shared" si="15"/>
        <v>100.5957213207023</v>
      </c>
      <c r="P35" s="23">
        <v>5333795.9970167251</v>
      </c>
      <c r="Q35" s="23">
        <v>728931</v>
      </c>
      <c r="R35" s="26">
        <f t="shared" si="8"/>
        <v>7.317285171047363</v>
      </c>
      <c r="S35" s="26">
        <f t="shared" si="9"/>
        <v>101.58849181581535</v>
      </c>
      <c r="T35" s="63">
        <v>8.64</v>
      </c>
      <c r="U35" s="59">
        <f t="shared" si="16"/>
        <v>5.0977018567155783</v>
      </c>
      <c r="V35" s="59">
        <f t="shared" si="17"/>
        <v>14.727783790138394</v>
      </c>
      <c r="W35" s="59">
        <f t="shared" si="18"/>
        <v>4.8744222742562835</v>
      </c>
      <c r="X35" s="68">
        <f t="shared" si="10"/>
        <v>0.56416924470558838</v>
      </c>
      <c r="Y35" s="70">
        <v>1</v>
      </c>
      <c r="Z35" s="81">
        <f t="shared" si="11"/>
        <v>-0.77251774956617836</v>
      </c>
    </row>
    <row r="36" spans="1:26" x14ac:dyDescent="0.25">
      <c r="A36" s="16">
        <v>1984</v>
      </c>
      <c r="B36" s="51">
        <v>0.91773267076444565</v>
      </c>
      <c r="C36" s="50">
        <v>64.70486291636341</v>
      </c>
      <c r="D36" s="3">
        <v>7285</v>
      </c>
      <c r="E36" s="5">
        <v>94542750</v>
      </c>
      <c r="F36" s="8">
        <f t="shared" si="4"/>
        <v>77.055088835473896</v>
      </c>
      <c r="G36" s="53">
        <v>309.9712887235255</v>
      </c>
      <c r="H36" s="5">
        <v>876876.15496000007</v>
      </c>
      <c r="I36" s="33">
        <v>16085377.527487351</v>
      </c>
      <c r="J36" s="28">
        <f t="shared" si="5"/>
        <v>54.513868478471096</v>
      </c>
      <c r="K36" s="59">
        <f t="shared" si="6"/>
        <v>102.29935346423404</v>
      </c>
      <c r="L36" s="46">
        <v>25880281.507552929</v>
      </c>
      <c r="M36" s="5">
        <v>4839968</v>
      </c>
      <c r="N36" s="12">
        <f t="shared" si="7"/>
        <v>5.3472009541288141</v>
      </c>
      <c r="O36" s="26">
        <f t="shared" si="15"/>
        <v>97.548972654326704</v>
      </c>
      <c r="P36" s="23">
        <v>5606104.8688255195</v>
      </c>
      <c r="Q36" s="23">
        <v>760093</v>
      </c>
      <c r="R36" s="26">
        <f t="shared" si="8"/>
        <v>7.375551240210763</v>
      </c>
      <c r="S36" s="26">
        <f t="shared" si="9"/>
        <v>102.39742053076641</v>
      </c>
      <c r="T36" s="63">
        <v>12.53</v>
      </c>
      <c r="U36" s="59">
        <f t="shared" si="16"/>
        <v>5.6585667966826732</v>
      </c>
      <c r="V36" s="59">
        <f t="shared" si="17"/>
        <v>17.980642897299472</v>
      </c>
      <c r="W36" s="59">
        <f t="shared" si="18"/>
        <v>5.6531475288568656</v>
      </c>
      <c r="X36" s="68">
        <f t="shared" si="10"/>
        <v>0.45116899671642985</v>
      </c>
      <c r="Y36" s="70">
        <v>1</v>
      </c>
      <c r="Z36" s="81">
        <f t="shared" si="11"/>
        <v>-1.2164643565447011</v>
      </c>
    </row>
    <row r="37" spans="1:26" x14ac:dyDescent="0.25">
      <c r="A37" s="16">
        <v>1985</v>
      </c>
      <c r="B37" s="51">
        <v>1.0014782778338012</v>
      </c>
      <c r="C37" s="50">
        <v>67.004609892204783</v>
      </c>
      <c r="D37" s="3">
        <v>7593.8</v>
      </c>
      <c r="E37" s="5">
        <v>97528666.666666672</v>
      </c>
      <c r="F37" s="8">
        <f t="shared" si="4"/>
        <v>77.862235376949002</v>
      </c>
      <c r="G37" s="53">
        <v>326.77011601525413</v>
      </c>
      <c r="H37" s="5">
        <v>902673.23224000004</v>
      </c>
      <c r="I37" s="33">
        <v>16485080.674083246</v>
      </c>
      <c r="J37" s="28">
        <f t="shared" si="5"/>
        <v>54.756979967900506</v>
      </c>
      <c r="K37" s="59">
        <f t="shared" si="6"/>
        <v>102.75557036614364</v>
      </c>
      <c r="L37" s="46">
        <v>26814359.565888833</v>
      </c>
      <c r="M37" s="5">
        <v>4994703</v>
      </c>
      <c r="N37" s="12">
        <f t="shared" si="7"/>
        <v>5.3685593649690144</v>
      </c>
      <c r="O37" s="26">
        <f t="shared" si="15"/>
        <v>97.938614085958676</v>
      </c>
      <c r="P37" s="23">
        <v>5858034.2393856402</v>
      </c>
      <c r="Q37" s="23">
        <v>797849</v>
      </c>
      <c r="R37" s="26">
        <f t="shared" si="8"/>
        <v>7.3422843663219988</v>
      </c>
      <c r="S37" s="26">
        <f t="shared" si="9"/>
        <v>101.93556460103463</v>
      </c>
      <c r="T37" s="63">
        <v>13.59</v>
      </c>
      <c r="U37" s="59">
        <f t="shared" si="16"/>
        <v>5.9629892517795176</v>
      </c>
      <c r="V37" s="59">
        <f t="shared" si="17"/>
        <v>19.895387613832533</v>
      </c>
      <c r="W37" s="59">
        <f t="shared" si="18"/>
        <v>6.0109576481177349</v>
      </c>
      <c r="X37" s="68">
        <f t="shared" si="10"/>
        <v>0.44230740604251179</v>
      </c>
      <c r="Y37" s="70">
        <v>1</v>
      </c>
      <c r="Z37" s="81">
        <f t="shared" si="11"/>
        <v>-1.2608710284717377</v>
      </c>
    </row>
    <row r="38" spans="1:26" x14ac:dyDescent="0.25">
      <c r="A38" s="16">
        <v>1986</v>
      </c>
      <c r="B38" s="51">
        <v>1.1288011386586143</v>
      </c>
      <c r="C38" s="50">
        <v>68.292260233614101</v>
      </c>
      <c r="D38" s="3">
        <v>7860.5</v>
      </c>
      <c r="E38" s="5">
        <v>99497250</v>
      </c>
      <c r="F38" s="8">
        <f t="shared" si="4"/>
        <v>79.002183477432794</v>
      </c>
      <c r="G38" s="53">
        <v>337.3710267050476</v>
      </c>
      <c r="H38" s="5">
        <v>928038.63152000005</v>
      </c>
      <c r="I38" s="33">
        <v>17003822.066187348</v>
      </c>
      <c r="J38" s="28">
        <f t="shared" si="5"/>
        <v>54.578237052094011</v>
      </c>
      <c r="K38" s="59">
        <f t="shared" si="6"/>
        <v>102.42014590932789</v>
      </c>
      <c r="L38" s="46">
        <v>30343782.34566829</v>
      </c>
      <c r="M38" s="5">
        <v>5265136</v>
      </c>
      <c r="N38" s="12">
        <f t="shared" si="7"/>
        <v>5.7631526223953742</v>
      </c>
      <c r="O38" s="26">
        <f t="shared" si="15"/>
        <v>105.13717782210254</v>
      </c>
      <c r="P38" s="23">
        <v>6294255.594221578</v>
      </c>
      <c r="Q38" s="23">
        <v>905714</v>
      </c>
      <c r="R38" s="26">
        <f t="shared" si="8"/>
        <v>6.9494957505587616</v>
      </c>
      <c r="S38" s="26">
        <f t="shared" si="9"/>
        <v>96.482339512077559</v>
      </c>
      <c r="T38" s="63">
        <v>19.87</v>
      </c>
      <c r="U38" s="59">
        <f t="shared" si="16"/>
        <v>6.5943672196607848</v>
      </c>
      <c r="V38" s="59">
        <f t="shared" si="17"/>
        <v>21.160435209050945</v>
      </c>
      <c r="W38" s="59">
        <f t="shared" si="18"/>
        <v>7.0002039361079227</v>
      </c>
      <c r="X38" s="68">
        <f t="shared" si="10"/>
        <v>0.35230014776587432</v>
      </c>
      <c r="Y38" s="70">
        <v>1</v>
      </c>
      <c r="Z38" s="81">
        <f t="shared" si="11"/>
        <v>-1.8384887328079214</v>
      </c>
    </row>
    <row r="39" spans="1:26" x14ac:dyDescent="0.25">
      <c r="A39" s="16">
        <v>1987</v>
      </c>
      <c r="B39" s="51">
        <v>1.5833956151751545</v>
      </c>
      <c r="C39" s="50">
        <v>70.787840976049367</v>
      </c>
      <c r="D39" s="3">
        <v>8132.6</v>
      </c>
      <c r="E39" s="5">
        <v>102114583.33333333</v>
      </c>
      <c r="F39" s="8">
        <f t="shared" si="4"/>
        <v>79.641905539120685</v>
      </c>
      <c r="G39" s="53">
        <v>348.89986383542487</v>
      </c>
      <c r="H39" s="5">
        <v>985037.39464000007</v>
      </c>
      <c r="I39" s="33">
        <v>17505531.175365947</v>
      </c>
      <c r="J39" s="28">
        <f t="shared" si="5"/>
        <v>56.270066002119371</v>
      </c>
      <c r="K39" s="59">
        <f t="shared" si="6"/>
        <v>105.59498953335027</v>
      </c>
      <c r="L39" s="46">
        <v>31096632.496775422</v>
      </c>
      <c r="M39" s="5">
        <v>5541469</v>
      </c>
      <c r="N39" s="12">
        <f t="shared" si="7"/>
        <v>5.6116225673689453</v>
      </c>
      <c r="O39" s="26">
        <f t="shared" si="15"/>
        <v>102.37281543496088</v>
      </c>
      <c r="P39" s="23">
        <v>6696817.4027066221</v>
      </c>
      <c r="Q39" s="23">
        <v>998691</v>
      </c>
      <c r="R39" s="26">
        <f t="shared" si="8"/>
        <v>6.7055950265964368</v>
      </c>
      <c r="S39" s="26">
        <f t="shared" si="9"/>
        <v>93.096178371582951</v>
      </c>
      <c r="T39" s="63">
        <v>27.87</v>
      </c>
      <c r="U39" s="59">
        <f t="shared" si="16"/>
        <v>8.9239668241319237</v>
      </c>
      <c r="V39" s="59">
        <f t="shared" si="17"/>
        <v>30.414039084326827</v>
      </c>
      <c r="W39" s="59">
        <f t="shared" si="18"/>
        <v>10.122071602434488</v>
      </c>
      <c r="X39" s="68">
        <f t="shared" si="10"/>
        <v>0.36318879090184741</v>
      </c>
      <c r="Y39" s="70">
        <v>1</v>
      </c>
      <c r="Z39" s="81">
        <f t="shared" si="11"/>
        <v>-1.7533889399969182</v>
      </c>
    </row>
    <row r="40" spans="1:26" x14ac:dyDescent="0.25">
      <c r="A40" s="16">
        <v>1988</v>
      </c>
      <c r="B40" s="51">
        <v>2.1456581084088735</v>
      </c>
      <c r="C40" s="50">
        <v>73.676822293854613</v>
      </c>
      <c r="D40" s="3">
        <v>8474.5</v>
      </c>
      <c r="E40" s="5">
        <v>105374750</v>
      </c>
      <c r="F40" s="8">
        <f t="shared" si="4"/>
        <v>80.4224921055566</v>
      </c>
      <c r="G40" s="53">
        <v>368.02065462293558</v>
      </c>
      <c r="H40" s="5">
        <v>1046784.61576</v>
      </c>
      <c r="I40" s="33">
        <v>18188712.797357839</v>
      </c>
      <c r="J40" s="28">
        <f t="shared" si="5"/>
        <v>57.551330180553506</v>
      </c>
      <c r="K40" s="59">
        <f t="shared" si="6"/>
        <v>107.99937764098308</v>
      </c>
      <c r="L40" s="46">
        <v>33263120.235090196</v>
      </c>
      <c r="M40" s="5">
        <v>5861379</v>
      </c>
      <c r="N40" s="12">
        <f t="shared" si="7"/>
        <v>5.6749649246517242</v>
      </c>
      <c r="O40" s="26">
        <f t="shared" si="15"/>
        <v>103.52836988886023</v>
      </c>
      <c r="P40" s="23">
        <v>6926625.3692819942</v>
      </c>
      <c r="Q40" s="23">
        <v>1109045</v>
      </c>
      <c r="R40" s="26">
        <f t="shared" si="8"/>
        <v>6.2455764818217423</v>
      </c>
      <c r="S40" s="26">
        <f t="shared" si="9"/>
        <v>86.709576089649715</v>
      </c>
      <c r="T40" s="63">
        <v>33.700000000000003</v>
      </c>
      <c r="U40" s="59">
        <f t="shared" si="16"/>
        <v>11.61868056103455</v>
      </c>
      <c r="V40" s="59">
        <f t="shared" si="17"/>
        <v>41.301861803841689</v>
      </c>
      <c r="W40" s="59">
        <f t="shared" si="18"/>
        <v>14.471415109950037</v>
      </c>
      <c r="X40" s="68">
        <f t="shared" si="10"/>
        <v>0.42941884599258268</v>
      </c>
      <c r="Y40" s="70">
        <v>1</v>
      </c>
      <c r="Z40" s="81">
        <f t="shared" si="11"/>
        <v>-1.328728720996267</v>
      </c>
    </row>
    <row r="41" spans="1:26" x14ac:dyDescent="0.25">
      <c r="A41" s="16">
        <v>1989</v>
      </c>
      <c r="B41" s="51">
        <v>3.8837164811492109</v>
      </c>
      <c r="C41" s="50">
        <v>77.215694430002415</v>
      </c>
      <c r="D41" s="3">
        <v>8786.4</v>
      </c>
      <c r="E41" s="5">
        <v>108047083.33333333</v>
      </c>
      <c r="F41" s="8">
        <f t="shared" si="4"/>
        <v>81.320103504259336</v>
      </c>
      <c r="G41" s="53">
        <v>388.38394577829968</v>
      </c>
      <c r="H41" s="5">
        <v>1050272.574</v>
      </c>
      <c r="I41" s="33">
        <v>18177914.810779884</v>
      </c>
      <c r="J41" s="28">
        <f t="shared" si="5"/>
        <v>57.777395533681691</v>
      </c>
      <c r="K41" s="59">
        <f t="shared" si="6"/>
        <v>108.42360619256368</v>
      </c>
      <c r="L41" s="46">
        <v>28213142.0631532</v>
      </c>
      <c r="M41" s="5">
        <v>6037825</v>
      </c>
      <c r="N41" s="12">
        <f t="shared" si="7"/>
        <v>4.67273265839159</v>
      </c>
      <c r="O41" s="26">
        <f t="shared" si="15"/>
        <v>85.244649345460118</v>
      </c>
      <c r="P41" s="23">
        <v>5913656.0429300256</v>
      </c>
      <c r="Q41" s="23">
        <v>1130790</v>
      </c>
      <c r="R41" s="26">
        <f t="shared" si="8"/>
        <v>5.2296677923664214</v>
      </c>
      <c r="S41" s="26">
        <f t="shared" si="9"/>
        <v>72.6053517534571</v>
      </c>
      <c r="T41" s="63">
        <v>38.83</v>
      </c>
      <c r="U41" s="59">
        <f t="shared" si="16"/>
        <v>20.066383692374007</v>
      </c>
      <c r="V41" s="59">
        <f t="shared" si="17"/>
        <v>91.424638798876117</v>
      </c>
      <c r="W41" s="59">
        <f t="shared" si="18"/>
        <v>29.965693032638562</v>
      </c>
      <c r="X41" s="68">
        <f t="shared" si="10"/>
        <v>0.77171498925157256</v>
      </c>
      <c r="Y41" s="70">
        <v>1</v>
      </c>
      <c r="Z41" s="81">
        <f t="shared" si="11"/>
        <v>-0.29581518297295695</v>
      </c>
    </row>
    <row r="42" spans="1:26" x14ac:dyDescent="0.25">
      <c r="A42" s="16">
        <v>1990</v>
      </c>
      <c r="B42" s="51">
        <v>5.3004881339352705</v>
      </c>
      <c r="C42" s="50">
        <v>81.39059304703477</v>
      </c>
      <c r="D42" s="3">
        <v>8955</v>
      </c>
      <c r="E42" s="5">
        <v>109530416.66666667</v>
      </c>
      <c r="F42" s="8">
        <f t="shared" si="4"/>
        <v>81.758111331327285</v>
      </c>
      <c r="G42" s="53">
        <v>405.46756934766563</v>
      </c>
      <c r="H42" s="5">
        <v>1044108.2121600001</v>
      </c>
      <c r="I42" s="33">
        <v>18648129.691667356</v>
      </c>
      <c r="J42" s="28">
        <f t="shared" si="5"/>
        <v>55.989969472731872</v>
      </c>
      <c r="K42" s="59">
        <f t="shared" si="6"/>
        <v>105.06936743637448</v>
      </c>
      <c r="L42" s="46">
        <v>28242161.893872466</v>
      </c>
      <c r="M42" s="5">
        <v>6289315</v>
      </c>
      <c r="N42" s="12">
        <f t="shared" si="7"/>
        <v>4.4904988689344494</v>
      </c>
      <c r="O42" s="26">
        <f t="shared" si="15"/>
        <v>81.920158813507555</v>
      </c>
      <c r="P42" s="23">
        <v>6351230.1454916494</v>
      </c>
      <c r="Q42" s="23">
        <v>1099961</v>
      </c>
      <c r="R42" s="26">
        <f t="shared" si="8"/>
        <v>5.7740503031395196</v>
      </c>
      <c r="S42" s="26">
        <f t="shared" si="9"/>
        <v>80.163209202988497</v>
      </c>
      <c r="T42" s="63">
        <v>47.17</v>
      </c>
      <c r="U42" s="59">
        <f t="shared" si="16"/>
        <v>25.981775710596107</v>
      </c>
      <c r="V42" s="59">
        <f t="shared" si="17"/>
        <v>128.5979861036912</v>
      </c>
      <c r="W42" s="59">
        <f t="shared" si="18"/>
        <v>34.054134882168881</v>
      </c>
      <c r="X42" s="68">
        <f t="shared" si="10"/>
        <v>0.7219447717228934</v>
      </c>
      <c r="Y42" s="70">
        <v>1</v>
      </c>
      <c r="Z42" s="81">
        <f t="shared" si="11"/>
        <v>-0.38514750596993519</v>
      </c>
    </row>
    <row r="43" spans="1:26" x14ac:dyDescent="0.25">
      <c r="A43" s="16">
        <v>1991</v>
      </c>
      <c r="B43" s="51">
        <v>6.9445484383286145</v>
      </c>
      <c r="C43" s="50">
        <v>84.839346989705732</v>
      </c>
      <c r="D43" s="3">
        <v>8948.4</v>
      </c>
      <c r="E43" s="5">
        <v>108435500</v>
      </c>
      <c r="F43" s="8">
        <f t="shared" si="4"/>
        <v>82.522790045695373</v>
      </c>
      <c r="G43" s="53">
        <v>422.47264210026179</v>
      </c>
      <c r="H43" s="5">
        <v>1031589.55016</v>
      </c>
      <c r="I43" s="33">
        <v>18953203.772307102</v>
      </c>
      <c r="J43" s="28">
        <f t="shared" si="5"/>
        <v>54.428241396701267</v>
      </c>
      <c r="K43" s="59">
        <f t="shared" si="6"/>
        <v>102.13866783783163</v>
      </c>
      <c r="L43" s="46">
        <v>32691316.859842885</v>
      </c>
      <c r="M43" s="5">
        <v>6579048</v>
      </c>
      <c r="N43" s="12">
        <f t="shared" si="7"/>
        <v>4.9690041568085359</v>
      </c>
      <c r="O43" s="26">
        <f t="shared" si="15"/>
        <v>90.649529495890093</v>
      </c>
      <c r="P43" s="23">
        <v>6921850.9655442787</v>
      </c>
      <c r="Q43" s="23">
        <v>1139249</v>
      </c>
      <c r="R43" s="26">
        <f t="shared" si="8"/>
        <v>6.0758016601676008</v>
      </c>
      <c r="S43" s="26">
        <f t="shared" si="9"/>
        <v>84.352531410239664</v>
      </c>
      <c r="T43" s="63">
        <v>56.92</v>
      </c>
      <c r="U43" s="59">
        <f t="shared" si="16"/>
        <v>32.656818318144637</v>
      </c>
      <c r="V43" s="59">
        <f t="shared" si="17"/>
        <v>152.19728545949388</v>
      </c>
      <c r="W43" s="59">
        <f t="shared" si="18"/>
        <v>39.54266532459377</v>
      </c>
      <c r="X43" s="68">
        <f t="shared" si="10"/>
        <v>0.69470599656700227</v>
      </c>
      <c r="Y43" s="70">
        <v>1</v>
      </c>
      <c r="Z43" s="81">
        <f t="shared" si="11"/>
        <v>-0.43945784971146873</v>
      </c>
    </row>
    <row r="44" spans="1:26" x14ac:dyDescent="0.25">
      <c r="A44" s="16">
        <v>1992</v>
      </c>
      <c r="B44" s="51">
        <v>9.1568647183441119</v>
      </c>
      <c r="C44" s="50">
        <v>87.411181588159863</v>
      </c>
      <c r="D44" s="3">
        <v>9266.6</v>
      </c>
      <c r="E44" s="5">
        <v>108797583.33333333</v>
      </c>
      <c r="F44" s="8">
        <f t="shared" si="4"/>
        <v>85.172847742482034</v>
      </c>
      <c r="G44" s="53">
        <v>444.54637414776732</v>
      </c>
      <c r="H44" s="5">
        <v>1071580.2000800001</v>
      </c>
      <c r="I44" s="33">
        <v>19310552.86750545</v>
      </c>
      <c r="J44" s="28">
        <f t="shared" si="5"/>
        <v>55.491948233299212</v>
      </c>
      <c r="K44" s="59">
        <f t="shared" si="6"/>
        <v>104.13479331372643</v>
      </c>
      <c r="L44" s="46">
        <v>35870510.11110644</v>
      </c>
      <c r="M44" s="5">
        <v>6856575</v>
      </c>
      <c r="N44" s="12">
        <f t="shared" si="7"/>
        <v>5.2315492955457268</v>
      </c>
      <c r="O44" s="26">
        <f t="shared" si="15"/>
        <v>95.439139757203577</v>
      </c>
      <c r="P44" s="23">
        <v>7354809.811159445</v>
      </c>
      <c r="Q44" s="23">
        <v>1204448</v>
      </c>
      <c r="R44" s="26">
        <f t="shared" si="8"/>
        <v>6.1063738834382599</v>
      </c>
      <c r="S44" s="26">
        <f t="shared" si="9"/>
        <v>84.776976539945892</v>
      </c>
      <c r="T44" s="63">
        <v>68.400000000000006</v>
      </c>
      <c r="U44" s="59">
        <f t="shared" si="16"/>
        <v>41.793330649085831</v>
      </c>
      <c r="V44" s="59">
        <f t="shared" si="17"/>
        <v>194.66933221396252</v>
      </c>
      <c r="W44" s="59">
        <f t="shared" si="18"/>
        <v>51.33634185437252</v>
      </c>
      <c r="X44" s="68">
        <f t="shared" si="10"/>
        <v>0.75053131366041692</v>
      </c>
      <c r="Y44" s="70">
        <v>1</v>
      </c>
      <c r="Z44" s="81">
        <f t="shared" si="11"/>
        <v>-0.33238944438293871</v>
      </c>
    </row>
    <row r="45" spans="1:26" x14ac:dyDescent="0.25">
      <c r="A45" s="16">
        <v>1993</v>
      </c>
      <c r="B45" s="51">
        <v>13.363585249644858</v>
      </c>
      <c r="C45" s="50">
        <v>89.991681397525227</v>
      </c>
      <c r="D45" s="3">
        <v>9521</v>
      </c>
      <c r="E45" s="5">
        <v>110937083.33333333</v>
      </c>
      <c r="F45" s="8">
        <f t="shared" si="4"/>
        <v>85.823420933036374</v>
      </c>
      <c r="G45" s="53">
        <v>460.74817255056689</v>
      </c>
      <c r="H45" s="5">
        <v>1110085.8776800002</v>
      </c>
      <c r="I45" s="33">
        <v>19605203.941132665</v>
      </c>
      <c r="J45" s="28">
        <f t="shared" si="5"/>
        <v>56.622001026522675</v>
      </c>
      <c r="K45" s="59">
        <f t="shared" si="6"/>
        <v>106.25542194188675</v>
      </c>
      <c r="L45" s="46">
        <v>36859240.297248937</v>
      </c>
      <c r="M45" s="5">
        <v>6965404</v>
      </c>
      <c r="N45" s="12">
        <f t="shared" si="7"/>
        <v>5.2917591423625874</v>
      </c>
      <c r="O45" s="26">
        <f t="shared" si="15"/>
        <v>96.537547831080815</v>
      </c>
      <c r="P45" s="23">
        <v>7253910.74550239</v>
      </c>
      <c r="Q45" s="23">
        <v>1195276</v>
      </c>
      <c r="R45" s="26">
        <f t="shared" si="8"/>
        <v>6.0688165289877736</v>
      </c>
      <c r="S45" s="26">
        <f t="shared" si="9"/>
        <v>84.25555433129486</v>
      </c>
      <c r="T45" s="63">
        <v>106</v>
      </c>
      <c r="U45" s="59">
        <f t="shared" si="16"/>
        <v>59.244467181793716</v>
      </c>
      <c r="V45" s="59">
        <f t="shared" si="17"/>
        <v>282.75816613352112</v>
      </c>
      <c r="W45" s="59">
        <f t="shared" si="18"/>
        <v>74.713719565258373</v>
      </c>
      <c r="X45" s="68">
        <f t="shared" si="10"/>
        <v>0.70484641099300349</v>
      </c>
      <c r="Y45" s="70">
        <v>1</v>
      </c>
      <c r="Z45" s="81">
        <f t="shared" si="11"/>
        <v>-0.41874880031123007</v>
      </c>
    </row>
    <row r="46" spans="1:26" x14ac:dyDescent="0.25">
      <c r="A46" s="16">
        <v>1994</v>
      </c>
      <c r="B46" s="51">
        <v>22.829775483119334</v>
      </c>
      <c r="C46" s="50">
        <v>92.338220512287279</v>
      </c>
      <c r="D46" s="3">
        <v>9905.4</v>
      </c>
      <c r="E46" s="5">
        <v>114390500</v>
      </c>
      <c r="F46" s="8">
        <f t="shared" si="4"/>
        <v>86.592855175910586</v>
      </c>
      <c r="G46" s="53">
        <v>478.41414056501731</v>
      </c>
      <c r="H46" s="5">
        <v>1175942.6733599999</v>
      </c>
      <c r="I46" s="33">
        <v>19942093.832218558</v>
      </c>
      <c r="J46" s="28">
        <f t="shared" si="5"/>
        <v>58.967863818800232</v>
      </c>
      <c r="K46" s="59">
        <f t="shared" si="6"/>
        <v>110.65760901214708</v>
      </c>
      <c r="L46" s="46">
        <v>35806829.959274545</v>
      </c>
      <c r="M46" s="5">
        <v>7117306</v>
      </c>
      <c r="N46" s="12">
        <f t="shared" si="7"/>
        <v>5.0309527171200097</v>
      </c>
      <c r="O46" s="26">
        <f t="shared" si="15"/>
        <v>91.779656915382859</v>
      </c>
      <c r="P46" s="23">
        <v>7004766.4437892707</v>
      </c>
      <c r="Q46" s="23">
        <v>1050363</v>
      </c>
      <c r="R46" s="26">
        <f t="shared" si="8"/>
        <v>6.6689006027337889</v>
      </c>
      <c r="S46" s="26">
        <f t="shared" si="9"/>
        <v>92.586736537471253</v>
      </c>
      <c r="T46" s="63">
        <v>170</v>
      </c>
      <c r="U46" s="59">
        <f t="shared" si="16"/>
        <v>98.638694436582142</v>
      </c>
      <c r="V46" s="59">
        <f t="shared" si="17"/>
        <v>514.16782118547474</v>
      </c>
      <c r="W46" s="59">
        <f t="shared" si="18"/>
        <v>117.89077453890427</v>
      </c>
      <c r="X46" s="68">
        <f t="shared" si="10"/>
        <v>0.69347514434649571</v>
      </c>
      <c r="Y46" s="70">
        <v>1</v>
      </c>
      <c r="Z46" s="81">
        <f t="shared" si="11"/>
        <v>-0.44201275006382756</v>
      </c>
    </row>
    <row r="47" spans="1:26" x14ac:dyDescent="0.25">
      <c r="A47" s="16">
        <v>1995</v>
      </c>
      <c r="B47" s="51">
        <v>35.754995026611759</v>
      </c>
      <c r="C47" s="50">
        <v>94.929118574746113</v>
      </c>
      <c r="D47" s="3">
        <v>10174.799999999999</v>
      </c>
      <c r="E47" s="5">
        <v>117416416.66666667</v>
      </c>
      <c r="F47" s="8">
        <f t="shared" si="4"/>
        <v>86.655684859513542</v>
      </c>
      <c r="G47" s="53">
        <v>494.28059965213549</v>
      </c>
      <c r="H47" s="5">
        <v>1221648.74</v>
      </c>
      <c r="I47" s="33">
        <v>20560917.683648992</v>
      </c>
      <c r="J47" s="28">
        <f t="shared" si="5"/>
        <v>59.416061033672271</v>
      </c>
      <c r="K47" s="59">
        <f t="shared" si="6"/>
        <v>111.49868462438302</v>
      </c>
      <c r="L47" s="46">
        <v>37958866.163577236</v>
      </c>
      <c r="M47" s="5">
        <v>7534490</v>
      </c>
      <c r="N47" s="12">
        <f t="shared" si="7"/>
        <v>5.0380140080585729</v>
      </c>
      <c r="O47" s="26">
        <f t="shared" si="15"/>
        <v>91.90847602702263</v>
      </c>
      <c r="P47" s="23">
        <v>7487140.3680897914</v>
      </c>
      <c r="Q47" s="23">
        <v>1186371</v>
      </c>
      <c r="R47" s="26">
        <f t="shared" si="8"/>
        <v>6.3109603725055576</v>
      </c>
      <c r="S47" s="26">
        <f t="shared" si="9"/>
        <v>87.617324071086969</v>
      </c>
      <c r="T47" s="63">
        <v>290</v>
      </c>
      <c r="U47" s="59">
        <f t="shared" si="16"/>
        <v>150.26728829719693</v>
      </c>
      <c r="V47" s="59">
        <f t="shared" si="17"/>
        <v>808.13227004004455</v>
      </c>
      <c r="W47" s="59">
        <f t="shared" si="18"/>
        <v>191.22479674929136</v>
      </c>
      <c r="X47" s="68">
        <f t="shared" si="10"/>
        <v>0.65939585085962538</v>
      </c>
      <c r="Y47" s="70">
        <v>1</v>
      </c>
      <c r="Z47" s="81">
        <f t="shared" si="11"/>
        <v>-0.51653972146828653</v>
      </c>
    </row>
    <row r="48" spans="1:26" x14ac:dyDescent="0.25">
      <c r="A48" s="16">
        <v>1996</v>
      </c>
      <c r="B48" s="51">
        <v>72.669557162366033</v>
      </c>
      <c r="C48" s="50">
        <v>97.712384319434349</v>
      </c>
      <c r="D48" s="3">
        <v>10561</v>
      </c>
      <c r="E48" s="5">
        <v>119826666.66666667</v>
      </c>
      <c r="F48" s="8">
        <f t="shared" si="4"/>
        <v>88.135640369422489</v>
      </c>
      <c r="G48" s="53">
        <v>514.95175984315824</v>
      </c>
      <c r="H48" s="5">
        <v>1272569.47688</v>
      </c>
      <c r="I48" s="33">
        <v>20873556.938185945</v>
      </c>
      <c r="J48" s="28">
        <f t="shared" si="5"/>
        <v>60.965626541203903</v>
      </c>
      <c r="K48" s="59">
        <f t="shared" si="6"/>
        <v>114.4065602530144</v>
      </c>
      <c r="L48" s="46">
        <v>35412090.161776677</v>
      </c>
      <c r="M48" s="5">
        <v>7688013</v>
      </c>
      <c r="N48" s="12">
        <f t="shared" si="7"/>
        <v>4.6061433769397473</v>
      </c>
      <c r="O48" s="26">
        <f t="shared" si="15"/>
        <v>84.029861262659253</v>
      </c>
      <c r="P48" s="23">
        <v>7096832.8625315512</v>
      </c>
      <c r="Q48" s="23">
        <v>1133573</v>
      </c>
      <c r="R48" s="26">
        <f t="shared" si="8"/>
        <v>6.2605874191883109</v>
      </c>
      <c r="S48" s="26">
        <f t="shared" si="9"/>
        <v>86.917978311534569</v>
      </c>
      <c r="T48" s="63">
        <v>476.5</v>
      </c>
      <c r="U48" s="59">
        <f t="shared" si="16"/>
        <v>296.7085618828873</v>
      </c>
      <c r="V48" s="59">
        <f t="shared" si="17"/>
        <v>1818.2892820033933</v>
      </c>
      <c r="W48" s="59">
        <f t="shared" si="18"/>
        <v>390.54527753707578</v>
      </c>
      <c r="X48" s="68">
        <f t="shared" si="10"/>
        <v>0.81961233481023243</v>
      </c>
      <c r="Y48" s="70">
        <v>1</v>
      </c>
      <c r="Z48" s="81">
        <f t="shared" si="11"/>
        <v>-0.22008900736167325</v>
      </c>
    </row>
    <row r="49" spans="1:26" x14ac:dyDescent="0.25">
      <c r="A49" s="16">
        <v>1997</v>
      </c>
      <c r="B49" s="51">
        <v>100</v>
      </c>
      <c r="C49" s="50">
        <v>100</v>
      </c>
      <c r="D49" s="3">
        <v>11034.9</v>
      </c>
      <c r="E49" s="5">
        <v>122941916.66666667</v>
      </c>
      <c r="F49" s="8">
        <f t="shared" si="4"/>
        <v>89.757019405505176</v>
      </c>
      <c r="G49" s="53">
        <v>535.22709307134971</v>
      </c>
      <c r="H49" s="5">
        <v>1365086.70584</v>
      </c>
      <c r="I49" s="33">
        <v>21633884.170397356</v>
      </c>
      <c r="J49" s="28">
        <f t="shared" si="5"/>
        <v>63.099473727788151</v>
      </c>
      <c r="K49" s="59">
        <f t="shared" si="6"/>
        <v>118.41088417409611</v>
      </c>
      <c r="L49" s="46">
        <v>38684654.310611412</v>
      </c>
      <c r="M49" s="5">
        <v>8131588</v>
      </c>
      <c r="N49" s="12">
        <f t="shared" si="7"/>
        <v>4.7573308326259784</v>
      </c>
      <c r="O49" s="26">
        <f t="shared" si="15"/>
        <v>86.787973610957238</v>
      </c>
      <c r="P49" s="23">
        <v>7408681</v>
      </c>
      <c r="Q49" s="23">
        <v>1171490</v>
      </c>
      <c r="R49" s="26">
        <f t="shared" si="8"/>
        <v>6.3241521481190617</v>
      </c>
      <c r="S49" s="26">
        <f t="shared" si="9"/>
        <v>87.800470218547645</v>
      </c>
      <c r="T49" s="63">
        <v>504.25</v>
      </c>
      <c r="U49" s="59">
        <f t="shared" si="16"/>
        <v>398.95799784206906</v>
      </c>
      <c r="V49" s="59">
        <f t="shared" si="17"/>
        <v>2460.3999904385055</v>
      </c>
      <c r="W49" s="59">
        <f t="shared" si="18"/>
        <v>538.04916027462207</v>
      </c>
      <c r="X49" s="68">
        <f t="shared" si="10"/>
        <v>1.06702857763931</v>
      </c>
      <c r="Y49" s="70">
        <v>1</v>
      </c>
      <c r="Z49" s="81">
        <f t="shared" si="11"/>
        <v>6.2817977928579682E-2</v>
      </c>
    </row>
    <row r="50" spans="1:26" x14ac:dyDescent="0.25">
      <c r="A50" s="16">
        <v>1998</v>
      </c>
      <c r="B50" s="51">
        <v>129.90592293446392</v>
      </c>
      <c r="C50" s="50">
        <v>101.55107275311082</v>
      </c>
      <c r="D50" s="3">
        <v>11525.9</v>
      </c>
      <c r="E50" s="5">
        <v>126148916.66666667</v>
      </c>
      <c r="F50" s="8">
        <f t="shared" si="4"/>
        <v>91.367411663596002</v>
      </c>
      <c r="G50" s="53">
        <v>556.92531817658414</v>
      </c>
      <c r="H50" s="5">
        <v>1431116.1727200001</v>
      </c>
      <c r="I50" s="33">
        <v>22105089.564094406</v>
      </c>
      <c r="J50" s="28">
        <f t="shared" si="5"/>
        <v>64.741478136536557</v>
      </c>
      <c r="K50" s="59">
        <f t="shared" si="6"/>
        <v>121.49222831804953</v>
      </c>
      <c r="L50" s="46">
        <v>41762852.138986118</v>
      </c>
      <c r="M50" s="5">
        <v>8558159</v>
      </c>
      <c r="N50" s="12">
        <f t="shared" si="7"/>
        <v>4.8798873845398427</v>
      </c>
      <c r="O50" s="26">
        <f t="shared" si="15"/>
        <v>89.023772458581035</v>
      </c>
      <c r="P50" s="24">
        <v>7304273</v>
      </c>
      <c r="Q50" s="23">
        <v>1368693</v>
      </c>
      <c r="R50" s="26">
        <f t="shared" si="8"/>
        <v>5.3366773995337153</v>
      </c>
      <c r="S50" s="26">
        <f t="shared" si="9"/>
        <v>74.09100447134513</v>
      </c>
      <c r="T50" s="63">
        <v>564.5</v>
      </c>
      <c r="U50" s="59">
        <f t="shared" si="16"/>
        <v>510.35410573909701</v>
      </c>
      <c r="V50" s="59">
        <f t="shared" si="17"/>
        <v>3192.7328495735492</v>
      </c>
      <c r="W50" s="59">
        <f t="shared" si="18"/>
        <v>836.86350293021837</v>
      </c>
      <c r="X50" s="68">
        <f t="shared" si="10"/>
        <v>1.4824862762271362</v>
      </c>
      <c r="Y50" s="70">
        <v>1</v>
      </c>
      <c r="Z50" s="81">
        <f t="shared" si="11"/>
        <v>0.32545749931327728</v>
      </c>
    </row>
    <row r="51" spans="1:26" x14ac:dyDescent="0.25">
      <c r="A51" s="16">
        <v>1999</v>
      </c>
      <c r="B51" s="51">
        <v>155.92384464893652</v>
      </c>
      <c r="C51" s="50">
        <v>103.7728328307511</v>
      </c>
      <c r="D51" s="3">
        <v>12065.9</v>
      </c>
      <c r="E51" s="5">
        <v>129240083.33333333</v>
      </c>
      <c r="F51" s="8">
        <f t="shared" si="4"/>
        <v>93.360354533971346</v>
      </c>
      <c r="G51" s="53">
        <v>582.95725923446048</v>
      </c>
      <c r="H51" s="5">
        <v>1509457.09616</v>
      </c>
      <c r="I51" s="33">
        <v>22201875.542717725</v>
      </c>
      <c r="J51" s="28">
        <f t="shared" si="5"/>
        <v>67.987819013565542</v>
      </c>
      <c r="K51" s="59">
        <f t="shared" si="6"/>
        <v>127.58422989698231</v>
      </c>
      <c r="L51" s="46">
        <v>37405990.999792784</v>
      </c>
      <c r="M51" s="10">
        <v>8741645</v>
      </c>
      <c r="N51" s="12">
        <f t="shared" si="7"/>
        <v>4.279056287437065</v>
      </c>
      <c r="O51" s="26">
        <f t="shared" si="15"/>
        <v>78.062812366760994</v>
      </c>
      <c r="P51" s="23">
        <v>6566696</v>
      </c>
      <c r="Q51" s="23">
        <v>1363071</v>
      </c>
      <c r="R51" s="26">
        <f t="shared" si="8"/>
        <v>4.8175744330265999</v>
      </c>
      <c r="S51" s="26">
        <f t="shared" si="9"/>
        <v>66.884111992529057</v>
      </c>
      <c r="T51" s="63">
        <v>648.25</v>
      </c>
      <c r="U51" s="59">
        <f t="shared" si="16"/>
        <v>599.45424231055256</v>
      </c>
      <c r="V51" s="59">
        <f t="shared" si="17"/>
        <v>4476.6027707532066</v>
      </c>
      <c r="W51" s="59">
        <f t="shared" si="18"/>
        <v>1143.4839393877844</v>
      </c>
      <c r="X51" s="68">
        <f t="shared" si="10"/>
        <v>1.7639551706714762</v>
      </c>
      <c r="Y51" s="70">
        <v>1</v>
      </c>
      <c r="Z51" s="81">
        <f t="shared" si="11"/>
        <v>0.43309216887902269</v>
      </c>
    </row>
    <row r="52" spans="1:26" x14ac:dyDescent="0.25">
      <c r="A52" s="16">
        <v>2000</v>
      </c>
      <c r="B52" s="51">
        <v>176.81763983189396</v>
      </c>
      <c r="C52" s="50">
        <v>107.27184499670723</v>
      </c>
      <c r="D52" s="3">
        <v>12559.7</v>
      </c>
      <c r="E52" s="5">
        <v>132029666.66666666</v>
      </c>
      <c r="F52" s="8">
        <f t="shared" si="4"/>
        <v>95.12786267732757</v>
      </c>
      <c r="G52" s="53">
        <v>605.19564647332049</v>
      </c>
      <c r="H52" s="5">
        <v>1603269.3591199999</v>
      </c>
      <c r="I52" s="33">
        <v>22761407.653587833</v>
      </c>
      <c r="J52" s="28">
        <f t="shared" si="5"/>
        <v>70.438058292378059</v>
      </c>
      <c r="K52" s="59">
        <f t="shared" si="6"/>
        <v>132.18228725470189</v>
      </c>
      <c r="L52" s="46">
        <v>34046994.42233564</v>
      </c>
      <c r="M52" s="10">
        <v>8960890</v>
      </c>
      <c r="N52" s="12">
        <f t="shared" si="7"/>
        <v>3.7995103636285728</v>
      </c>
      <c r="O52" s="26">
        <f t="shared" si="15"/>
        <v>69.314457365820161</v>
      </c>
      <c r="P52" s="23">
        <v>6899219</v>
      </c>
      <c r="Q52" s="23">
        <v>1301674</v>
      </c>
      <c r="R52" s="26">
        <f t="shared" si="8"/>
        <v>5.3002664261558579</v>
      </c>
      <c r="S52" s="26">
        <f t="shared" si="9"/>
        <v>73.58549788187419</v>
      </c>
      <c r="T52" s="63">
        <v>699.75</v>
      </c>
      <c r="U52" s="59">
        <f t="shared" si="16"/>
        <v>657.60788930830688</v>
      </c>
      <c r="V52" s="59">
        <f t="shared" si="17"/>
        <v>5741.6799729885252</v>
      </c>
      <c r="W52" s="59">
        <f t="shared" si="18"/>
        <v>1181.2669266034857</v>
      </c>
      <c r="X52" s="68">
        <f t="shared" si="10"/>
        <v>1.6881270833919053</v>
      </c>
      <c r="Y52" s="70">
        <v>1</v>
      </c>
      <c r="Z52" s="81">
        <f t="shared" si="11"/>
        <v>0.40762753596090129</v>
      </c>
    </row>
    <row r="53" spans="1:26" x14ac:dyDescent="0.25">
      <c r="A53" s="16">
        <v>2001</v>
      </c>
      <c r="B53" s="51">
        <v>198.56620953121694</v>
      </c>
      <c r="C53" s="50">
        <v>110.30293577345671</v>
      </c>
      <c r="D53" s="3">
        <v>12682.2</v>
      </c>
      <c r="E53" s="5">
        <v>132079500</v>
      </c>
      <c r="F53" s="8">
        <f t="shared" si="4"/>
        <v>96.019442835564945</v>
      </c>
      <c r="G53" s="53">
        <v>624.83426452956985</v>
      </c>
      <c r="H53" s="5">
        <v>1538534.9262400002</v>
      </c>
      <c r="I53" s="33">
        <v>23033365.771405779</v>
      </c>
      <c r="J53" s="28">
        <f t="shared" si="5"/>
        <v>66.7959229888138</v>
      </c>
      <c r="K53" s="59">
        <f t="shared" si="6"/>
        <v>125.34754781713968</v>
      </c>
      <c r="L53" s="46">
        <v>38458121.470815152</v>
      </c>
      <c r="M53" s="10">
        <v>9685597</v>
      </c>
      <c r="N53" s="12">
        <f t="shared" si="7"/>
        <v>3.970650592918036</v>
      </c>
      <c r="O53" s="26">
        <f t="shared" si="15"/>
        <v>72.43656810940881</v>
      </c>
      <c r="P53" s="23">
        <v>7153405</v>
      </c>
      <c r="Q53" s="23">
        <v>1380735</v>
      </c>
      <c r="R53" s="26">
        <f t="shared" si="8"/>
        <v>5.1808674365464773</v>
      </c>
      <c r="S53" s="26">
        <f t="shared" si="9"/>
        <v>71.927838928422062</v>
      </c>
      <c r="T53" s="63">
        <v>763</v>
      </c>
      <c r="U53" s="59">
        <f t="shared" si="16"/>
        <v>718.20008087877648</v>
      </c>
      <c r="V53" s="59">
        <f t="shared" si="17"/>
        <v>6195.1584818756601</v>
      </c>
      <c r="W53" s="59">
        <f t="shared" si="18"/>
        <v>1251.5963265601893</v>
      </c>
      <c r="X53" s="68">
        <f t="shared" si="10"/>
        <v>1.6403621580081118</v>
      </c>
      <c r="Y53" s="70">
        <v>1</v>
      </c>
      <c r="Z53" s="81">
        <f t="shared" si="11"/>
        <v>0.39037852396308759</v>
      </c>
    </row>
    <row r="54" spans="1:26" x14ac:dyDescent="0.25">
      <c r="A54" s="16">
        <v>2002</v>
      </c>
      <c r="B54" s="51">
        <v>260.51886690495667</v>
      </c>
      <c r="C54" s="50">
        <v>112.05504141970817</v>
      </c>
      <c r="D54" s="3">
        <v>12908.8</v>
      </c>
      <c r="E54" s="5">
        <v>130628000</v>
      </c>
      <c r="F54" s="8">
        <f t="shared" si="4"/>
        <v>98.82107970726031</v>
      </c>
      <c r="G54" s="53">
        <v>647.87819300592594</v>
      </c>
      <c r="H54" s="5">
        <v>1553678.1904800001</v>
      </c>
      <c r="I54" s="33">
        <v>22398289.987094786</v>
      </c>
      <c r="J54" s="28">
        <f t="shared" si="5"/>
        <v>69.365928888999207</v>
      </c>
      <c r="K54" s="59">
        <f t="shared" si="6"/>
        <v>130.17035620198334</v>
      </c>
      <c r="L54" s="46">
        <v>35003232.504444048</v>
      </c>
      <c r="M54" s="10">
        <v>9786176</v>
      </c>
      <c r="N54" s="12">
        <f t="shared" si="7"/>
        <v>3.5768039022028675</v>
      </c>
      <c r="O54" s="26">
        <f t="shared" si="15"/>
        <v>65.251623987773399</v>
      </c>
      <c r="P54" s="23">
        <v>6214871</v>
      </c>
      <c r="Q54" s="23">
        <v>1353602</v>
      </c>
      <c r="R54" s="26">
        <f t="shared" si="8"/>
        <v>4.5913577255352758</v>
      </c>
      <c r="S54" s="26">
        <f t="shared" si="9"/>
        <v>63.743464388891425</v>
      </c>
      <c r="T54" s="63">
        <v>1401.25</v>
      </c>
      <c r="U54" s="59">
        <f t="shared" si="16"/>
        <v>927.54492991696645</v>
      </c>
      <c r="V54" s="59">
        <f t="shared" si="17"/>
        <v>9209.5199536951532</v>
      </c>
      <c r="W54" s="59">
        <f t="shared" si="18"/>
        <v>1894.1369923671166</v>
      </c>
      <c r="X54" s="68">
        <f t="shared" si="10"/>
        <v>1.3517480766223848</v>
      </c>
      <c r="Y54" s="70">
        <v>1</v>
      </c>
      <c r="Z54" s="81">
        <f t="shared" si="11"/>
        <v>0.26021718299854979</v>
      </c>
    </row>
    <row r="55" spans="1:26" x14ac:dyDescent="0.25">
      <c r="A55" s="16">
        <v>2003</v>
      </c>
      <c r="B55" s="51">
        <v>331.06737606281882</v>
      </c>
      <c r="C55" s="50">
        <v>114.60261342761085</v>
      </c>
      <c r="D55" s="3">
        <v>13271.1</v>
      </c>
      <c r="E55" s="5">
        <v>130314666.66666667</v>
      </c>
      <c r="F55" s="8">
        <f t="shared" si="4"/>
        <v>101.83888229516248</v>
      </c>
      <c r="G55" s="53">
        <v>673.17675192722515</v>
      </c>
      <c r="H55" s="5">
        <v>1632122.71664</v>
      </c>
      <c r="I55" s="33">
        <v>22014053.381495852</v>
      </c>
      <c r="J55" s="28">
        <f t="shared" si="5"/>
        <v>74.140036292085057</v>
      </c>
      <c r="K55" s="59">
        <f t="shared" si="6"/>
        <v>139.12932598959569</v>
      </c>
      <c r="L55" s="46">
        <v>30490772.563882481</v>
      </c>
      <c r="M55" s="10">
        <v>9993806</v>
      </c>
      <c r="N55" s="12">
        <f t="shared" si="7"/>
        <v>3.0509670253637586</v>
      </c>
      <c r="O55" s="26">
        <f t="shared" si="15"/>
        <v>55.658783254939578</v>
      </c>
      <c r="P55" s="23">
        <v>5791679</v>
      </c>
      <c r="Q55" s="23">
        <v>1332721</v>
      </c>
      <c r="R55" s="26">
        <f t="shared" si="8"/>
        <v>4.3457550380012018</v>
      </c>
      <c r="S55" s="26">
        <f t="shared" si="9"/>
        <v>60.333674278315996</v>
      </c>
      <c r="T55" s="63">
        <v>1600</v>
      </c>
      <c r="U55" s="59">
        <f t="shared" si="16"/>
        <v>1152.5215137286516</v>
      </c>
      <c r="V55" s="59">
        <f t="shared" si="17"/>
        <v>13939.411603455195</v>
      </c>
      <c r="W55" s="59">
        <f t="shared" si="18"/>
        <v>2657.7121866288476</v>
      </c>
      <c r="X55" s="68">
        <f t="shared" si="10"/>
        <v>1.6610701166430297</v>
      </c>
      <c r="Y55" s="70">
        <v>1</v>
      </c>
      <c r="Z55" s="81">
        <f t="shared" si="11"/>
        <v>0.39797845378076613</v>
      </c>
    </row>
    <row r="56" spans="1:26" x14ac:dyDescent="0.25">
      <c r="A56" s="16">
        <v>2004</v>
      </c>
      <c r="B56" s="51">
        <v>394.59920552927377</v>
      </c>
      <c r="C56" s="50">
        <v>117.67529721673429</v>
      </c>
      <c r="D56" s="3">
        <v>13773.5</v>
      </c>
      <c r="E56" s="5">
        <v>131731666.66666666</v>
      </c>
      <c r="F56" s="8">
        <f t="shared" si="4"/>
        <v>104.55724389225573</v>
      </c>
      <c r="G56" s="53">
        <v>710.05397309962484</v>
      </c>
      <c r="H56" s="5">
        <v>1737538.4842399999</v>
      </c>
      <c r="I56" s="33">
        <v>23062426.595610362</v>
      </c>
      <c r="J56" s="28">
        <f t="shared" si="5"/>
        <v>75.340661878603797</v>
      </c>
      <c r="K56" s="59">
        <f t="shared" si="6"/>
        <v>141.38238974532584</v>
      </c>
      <c r="L56" s="46">
        <v>35290720.99705328</v>
      </c>
      <c r="M56" s="10">
        <v>10417612</v>
      </c>
      <c r="N56" s="12">
        <f t="shared" si="7"/>
        <v>3.3876017840800059</v>
      </c>
      <c r="O56" s="26">
        <f t="shared" si="15"/>
        <v>61.80001025467503</v>
      </c>
      <c r="P56" s="23">
        <v>7033466</v>
      </c>
      <c r="Q56" s="23">
        <v>1424023</v>
      </c>
      <c r="R56" s="26">
        <f t="shared" si="8"/>
        <v>4.9391519659443706</v>
      </c>
      <c r="S56" s="26">
        <f t="shared" si="9"/>
        <v>68.572016443304491</v>
      </c>
      <c r="T56" s="63">
        <v>1920</v>
      </c>
      <c r="U56" s="59">
        <f t="shared" si="16"/>
        <v>1337.8212140656713</v>
      </c>
      <c r="V56" s="59">
        <f t="shared" si="17"/>
        <v>15370.956484144501</v>
      </c>
      <c r="W56" s="59">
        <f t="shared" si="18"/>
        <v>2758.3316067857327</v>
      </c>
      <c r="X56" s="68">
        <f t="shared" si="10"/>
        <v>1.4366310452009023</v>
      </c>
      <c r="Y56" s="70">
        <v>1</v>
      </c>
      <c r="Z56" s="81">
        <f t="shared" si="11"/>
        <v>0.3039270567481317</v>
      </c>
    </row>
    <row r="57" spans="1:26" x14ac:dyDescent="0.25">
      <c r="A57" s="16">
        <v>2005</v>
      </c>
      <c r="B57" s="51">
        <v>451.25708854049424</v>
      </c>
      <c r="C57" s="50">
        <v>121.65089598280822</v>
      </c>
      <c r="D57" s="3">
        <v>14234.2</v>
      </c>
      <c r="E57" s="5">
        <v>133996416.66666666</v>
      </c>
      <c r="F57" s="8">
        <f t="shared" si="4"/>
        <v>106.22821381417539</v>
      </c>
      <c r="G57" s="53">
        <v>744.17562290610852</v>
      </c>
      <c r="H57" s="5">
        <v>1776683.04528</v>
      </c>
      <c r="I57" s="33">
        <v>23931937.624215603</v>
      </c>
      <c r="J57" s="28">
        <f t="shared" si="5"/>
        <v>74.238996991294925</v>
      </c>
      <c r="K57" s="59">
        <f t="shared" si="6"/>
        <v>139.31503314687689</v>
      </c>
      <c r="L57" s="46">
        <v>35714630.817781493</v>
      </c>
      <c r="M57" s="10">
        <v>10733980</v>
      </c>
      <c r="N57" s="12">
        <f t="shared" si="7"/>
        <v>3.3272496145680814</v>
      </c>
      <c r="O57" s="26">
        <f t="shared" si="15"/>
        <v>60.699005788253743</v>
      </c>
      <c r="P57" s="23">
        <v>7813748</v>
      </c>
      <c r="Q57" s="23">
        <v>1378111</v>
      </c>
      <c r="R57" s="26">
        <f t="shared" si="8"/>
        <v>5.6698974175519972</v>
      </c>
      <c r="S57" s="26">
        <f t="shared" si="9"/>
        <v>78.717217374356906</v>
      </c>
      <c r="T57" s="63">
        <v>2150</v>
      </c>
      <c r="U57" s="59">
        <f t="shared" si="16"/>
        <v>1479.9120310761971</v>
      </c>
      <c r="V57" s="59">
        <f t="shared" si="17"/>
        <v>18143.863202871366</v>
      </c>
      <c r="W57" s="59">
        <f t="shared" si="18"/>
        <v>2619.1727876169307</v>
      </c>
      <c r="X57" s="68">
        <f t="shared" si="10"/>
        <v>1.218219901217177</v>
      </c>
      <c r="Y57" s="70">
        <v>1</v>
      </c>
      <c r="Z57" s="81">
        <f t="shared" si="11"/>
        <v>0.17913013980410597</v>
      </c>
    </row>
    <row r="58" spans="1:26" x14ac:dyDescent="0.25">
      <c r="A58" s="16">
        <v>2006</v>
      </c>
      <c r="B58" s="51">
        <v>527.87700670017523</v>
      </c>
      <c r="C58" s="50">
        <v>125.58663477869054</v>
      </c>
      <c r="D58" s="3">
        <v>14613.8</v>
      </c>
      <c r="E58" s="5">
        <v>136403333.33333334</v>
      </c>
      <c r="F58" s="8">
        <f t="shared" si="4"/>
        <v>107.13667798929644</v>
      </c>
      <c r="G58" s="53">
        <v>772.78946075370845</v>
      </c>
      <c r="H58" s="5">
        <v>1864918.0284800001</v>
      </c>
      <c r="I58" s="33">
        <v>24858749.733428638</v>
      </c>
      <c r="J58" s="28">
        <f t="shared" si="5"/>
        <v>75.020588262818535</v>
      </c>
      <c r="K58" s="59">
        <f t="shared" si="6"/>
        <v>140.78174765424544</v>
      </c>
      <c r="L58" s="46">
        <v>36935461.883099735</v>
      </c>
      <c r="M58" s="10">
        <v>11116925</v>
      </c>
      <c r="N58" s="12">
        <f t="shared" si="7"/>
        <v>3.3224530958965484</v>
      </c>
      <c r="O58" s="26">
        <f t="shared" si="15"/>
        <v>60.611502911002788</v>
      </c>
      <c r="P58" s="23">
        <v>8463393</v>
      </c>
      <c r="Q58" s="23">
        <v>1425697</v>
      </c>
      <c r="R58" s="26">
        <f t="shared" si="8"/>
        <v>5.936319568603988</v>
      </c>
      <c r="S58" s="26">
        <f t="shared" si="9"/>
        <v>82.416051556573564</v>
      </c>
      <c r="T58" s="63">
        <v>2150</v>
      </c>
      <c r="U58" s="59">
        <f t="shared" si="16"/>
        <v>1676.9360375894157</v>
      </c>
      <c r="V58" s="59">
        <f t="shared" si="17"/>
        <v>21380.73523948104</v>
      </c>
      <c r="W58" s="59">
        <f t="shared" si="18"/>
        <v>2864.5146378332329</v>
      </c>
      <c r="X58" s="68">
        <f t="shared" si="10"/>
        <v>1.3323323896898758</v>
      </c>
      <c r="Y58" s="70">
        <v>1</v>
      </c>
      <c r="Z58" s="81">
        <f t="shared" si="11"/>
        <v>0.24943654621143907</v>
      </c>
    </row>
    <row r="59" spans="1:26" x14ac:dyDescent="0.25">
      <c r="A59" s="16">
        <v>2007</v>
      </c>
      <c r="B59" s="51">
        <v>646.43256797077879</v>
      </c>
      <c r="C59" s="50">
        <v>129.16827839589618</v>
      </c>
      <c r="D59" s="3">
        <v>14873.7</v>
      </c>
      <c r="E59" s="5">
        <v>137934833.33333334</v>
      </c>
      <c r="F59" s="8">
        <f t="shared" si="4"/>
        <v>107.83135514476038</v>
      </c>
      <c r="G59" s="53">
        <v>798.50708428061546</v>
      </c>
      <c r="H59" s="5">
        <v>1924834.9348800001</v>
      </c>
      <c r="I59" s="33">
        <v>25662478.67522889</v>
      </c>
      <c r="J59" s="28">
        <f t="shared" si="5"/>
        <v>75.005807476343946</v>
      </c>
      <c r="K59" s="59">
        <f t="shared" si="6"/>
        <v>140.75401040238188</v>
      </c>
      <c r="L59" s="46">
        <v>41379849.09914656</v>
      </c>
      <c r="M59" s="10">
        <v>11491941</v>
      </c>
      <c r="N59" s="12">
        <f t="shared" si="7"/>
        <v>3.6007711055205172</v>
      </c>
      <c r="O59" s="26">
        <f t="shared" si="15"/>
        <v>65.68885761356951</v>
      </c>
      <c r="P59" s="23">
        <v>8834304</v>
      </c>
      <c r="Q59" s="23">
        <v>1468846</v>
      </c>
      <c r="R59" s="26">
        <f t="shared" si="8"/>
        <v>6.0144521617650861</v>
      </c>
      <c r="S59" s="26">
        <f t="shared" si="9"/>
        <v>83.500794342368053</v>
      </c>
      <c r="T59" s="63">
        <v>2150</v>
      </c>
      <c r="U59" s="59">
        <f t="shared" si="16"/>
        <v>1996.6159358962466</v>
      </c>
      <c r="V59" s="59">
        <f t="shared" si="17"/>
        <v>24270.66061613748</v>
      </c>
      <c r="W59" s="59">
        <f t="shared" si="18"/>
        <v>3365.6170869276039</v>
      </c>
      <c r="X59" s="68">
        <f t="shared" si="10"/>
        <v>1.5654032962453972</v>
      </c>
      <c r="Y59" s="70">
        <v>1</v>
      </c>
      <c r="Z59" s="81">
        <f t="shared" si="11"/>
        <v>0.36118698459464782</v>
      </c>
    </row>
    <row r="60" spans="1:26" x14ac:dyDescent="0.25">
      <c r="A60" s="16">
        <v>2008</v>
      </c>
      <c r="B60" s="51">
        <v>852.6445571534573</v>
      </c>
      <c r="C60" s="50">
        <v>134.12730927870783</v>
      </c>
      <c r="D60" s="3">
        <v>14830.4</v>
      </c>
      <c r="E60" s="5">
        <v>137169250</v>
      </c>
      <c r="F60" s="8">
        <f t="shared" si="4"/>
        <v>108.11752634063393</v>
      </c>
      <c r="G60" s="53">
        <v>815.62485855763657</v>
      </c>
      <c r="H60" s="5">
        <v>1869131.20576</v>
      </c>
      <c r="I60" s="33">
        <v>25990468.229369614</v>
      </c>
      <c r="J60" s="28">
        <f t="shared" si="5"/>
        <v>71.916026647332728</v>
      </c>
      <c r="K60" s="59">
        <f t="shared" si="6"/>
        <v>134.95580546891873</v>
      </c>
      <c r="L60" s="46">
        <v>36613922.692319229</v>
      </c>
      <c r="M60" s="10">
        <v>11863065</v>
      </c>
      <c r="N60" s="12">
        <f t="shared" si="7"/>
        <v>3.086379674419657</v>
      </c>
      <c r="O60" s="26">
        <f t="shared" si="15"/>
        <v>56.304816116619058</v>
      </c>
      <c r="P60" s="23">
        <v>8960886</v>
      </c>
      <c r="Q60" s="23">
        <v>1471658</v>
      </c>
      <c r="R60" s="26">
        <f t="shared" si="8"/>
        <v>6.088973117395482</v>
      </c>
      <c r="S60" s="26">
        <f t="shared" si="9"/>
        <v>84.535395470272661</v>
      </c>
      <c r="T60" s="63">
        <v>2150</v>
      </c>
      <c r="U60" s="59">
        <f t="shared" si="16"/>
        <v>2536.167818635884</v>
      </c>
      <c r="V60" s="59">
        <f t="shared" si="17"/>
        <v>36738.624881908836</v>
      </c>
      <c r="W60" s="59">
        <f t="shared" si="18"/>
        <v>4048.8433142625759</v>
      </c>
      <c r="X60" s="68">
        <f t="shared" si="10"/>
        <v>1.8831829368663144</v>
      </c>
      <c r="Y60" s="70">
        <v>1</v>
      </c>
      <c r="Z60" s="81">
        <f t="shared" si="11"/>
        <v>0.46898414358828211</v>
      </c>
    </row>
    <row r="61" spans="1:26" x14ac:dyDescent="0.25">
      <c r="A61" s="16">
        <v>2009</v>
      </c>
      <c r="B61" s="51">
        <v>1082.1281187830839</v>
      </c>
      <c r="C61" s="50">
        <v>133.6503240788881</v>
      </c>
      <c r="D61" s="3">
        <v>14418.7</v>
      </c>
      <c r="E61" s="5">
        <v>131220416.66666666</v>
      </c>
      <c r="F61" s="8">
        <f t="shared" si="4"/>
        <v>109.88152885253503</v>
      </c>
      <c r="G61" s="53">
        <v>830.3374713695506</v>
      </c>
      <c r="H61" s="5">
        <v>1726712</v>
      </c>
      <c r="I61" s="33">
        <v>25033422.25156128</v>
      </c>
      <c r="J61" s="28">
        <f t="shared" si="5"/>
        <v>68.976266315018464</v>
      </c>
      <c r="K61" s="59">
        <f t="shared" si="6"/>
        <v>129.43912522351806</v>
      </c>
      <c r="L61" s="46">
        <v>43515595.738688014</v>
      </c>
      <c r="M61" s="10">
        <v>11936191</v>
      </c>
      <c r="N61" s="12">
        <f t="shared" si="7"/>
        <v>3.645685272520188</v>
      </c>
      <c r="O61" s="26">
        <f t="shared" si="15"/>
        <v>66.508226641595229</v>
      </c>
      <c r="P61" s="23">
        <v>8383190.0000000009</v>
      </c>
      <c r="Q61" s="23">
        <v>1521617</v>
      </c>
      <c r="R61" s="26">
        <f t="shared" si="8"/>
        <v>5.5093955969209079</v>
      </c>
      <c r="S61" s="26">
        <f t="shared" si="9"/>
        <v>76.488913090669811</v>
      </c>
      <c r="T61" s="63">
        <v>2150</v>
      </c>
      <c r="U61" s="59">
        <f t="shared" si="16"/>
        <v>3230.2478176070549</v>
      </c>
      <c r="V61" s="59">
        <f t="shared" si="17"/>
        <v>40328.782471120147</v>
      </c>
      <c r="W61" s="59">
        <f t="shared" si="18"/>
        <v>5466.4190517467068</v>
      </c>
      <c r="X61" s="68">
        <f t="shared" si="10"/>
        <v>2.5425204891845148</v>
      </c>
      <c r="Y61" s="70">
        <v>1</v>
      </c>
      <c r="Z61" s="81">
        <f t="shared" si="11"/>
        <v>0.60668950191204207</v>
      </c>
    </row>
    <row r="62" spans="1:26" x14ac:dyDescent="0.25">
      <c r="A62" s="16">
        <v>2010</v>
      </c>
      <c r="B62" s="51">
        <v>1378.1942349137003</v>
      </c>
      <c r="C62" s="50">
        <v>135.8422931614156</v>
      </c>
      <c r="D62" s="3">
        <v>14783.8</v>
      </c>
      <c r="E62" s="5">
        <v>130268583.33333333</v>
      </c>
      <c r="F62" s="8">
        <f t="shared" si="4"/>
        <v>113.48707126238547</v>
      </c>
      <c r="G62" s="53">
        <v>866.80105612498937</v>
      </c>
      <c r="H62" s="5">
        <v>1818193.2017600001</v>
      </c>
      <c r="I62" s="33">
        <v>24841104.544023979</v>
      </c>
      <c r="J62" s="28">
        <f t="shared" si="5"/>
        <v>73.192929023657385</v>
      </c>
      <c r="K62" s="59">
        <f t="shared" si="6"/>
        <v>137.35200832850012</v>
      </c>
      <c r="L62" s="46">
        <v>39516469.333439097</v>
      </c>
      <c r="M62" s="10">
        <v>12071373</v>
      </c>
      <c r="N62" s="12">
        <f t="shared" si="7"/>
        <v>3.2735687426309417</v>
      </c>
      <c r="O62" s="26">
        <f t="shared" si="15"/>
        <v>59.719705785583542</v>
      </c>
      <c r="P62" s="23">
        <v>8095544</v>
      </c>
      <c r="Q62" s="23">
        <v>1465759</v>
      </c>
      <c r="R62" s="26">
        <f t="shared" si="8"/>
        <v>5.5231071410784445</v>
      </c>
      <c r="S62" s="26">
        <f t="shared" si="9"/>
        <v>76.679275371060569</v>
      </c>
      <c r="T62" s="63">
        <v>4300</v>
      </c>
      <c r="U62" s="59">
        <f t="shared" si="16"/>
        <v>4047.6467218151183</v>
      </c>
      <c r="V62" s="59">
        <f t="shared" si="17"/>
        <v>58749.52676235648</v>
      </c>
      <c r="W62" s="59">
        <f t="shared" si="18"/>
        <v>7250.3607207456416</v>
      </c>
      <c r="X62" s="68">
        <f t="shared" si="10"/>
        <v>1.686130400173405</v>
      </c>
      <c r="Y62" s="70">
        <v>1</v>
      </c>
      <c r="Z62" s="81">
        <f t="shared" si="11"/>
        <v>0.4069260598722626</v>
      </c>
    </row>
    <row r="63" spans="1:26" x14ac:dyDescent="0.25">
      <c r="A63" s="16">
        <v>2011</v>
      </c>
      <c r="B63" s="51">
        <v>1777.6895619196416</v>
      </c>
      <c r="C63" s="50">
        <v>140.1305673980105</v>
      </c>
      <c r="D63" s="3">
        <v>15020.6</v>
      </c>
      <c r="E63" s="5">
        <v>131843166.66666666</v>
      </c>
      <c r="F63" s="8">
        <f t="shared" si="4"/>
        <v>113.9277854117076</v>
      </c>
      <c r="G63" s="53">
        <v>893.6888088139616</v>
      </c>
      <c r="H63" s="5">
        <v>1823252.46792</v>
      </c>
      <c r="I63" s="33">
        <v>25389342.153153095</v>
      </c>
      <c r="J63" s="28">
        <f t="shared" si="5"/>
        <v>71.811725444551186</v>
      </c>
      <c r="K63" s="59">
        <f t="shared" si="6"/>
        <v>134.76007645705621</v>
      </c>
      <c r="L63" s="46">
        <v>36975743.004999042</v>
      </c>
      <c r="M63" s="10">
        <v>12388204</v>
      </c>
      <c r="N63" s="12">
        <f t="shared" si="7"/>
        <v>2.9847541261831854</v>
      </c>
      <c r="O63" s="26">
        <f t="shared" si="15"/>
        <v>54.45086151290328</v>
      </c>
      <c r="P63" s="23">
        <v>8405180</v>
      </c>
      <c r="Q63" s="23">
        <v>1470701</v>
      </c>
      <c r="R63" s="26">
        <f t="shared" si="8"/>
        <v>5.7150841673460482</v>
      </c>
      <c r="S63" s="26">
        <f t="shared" si="9"/>
        <v>79.344561212177993</v>
      </c>
      <c r="T63" s="63">
        <v>4300</v>
      </c>
      <c r="U63" s="59">
        <f t="shared" si="16"/>
        <v>5061.1617549068342</v>
      </c>
      <c r="V63" s="59">
        <f t="shared" si="17"/>
        <v>83067.622702087523</v>
      </c>
      <c r="W63" s="59">
        <f t="shared" si="18"/>
        <v>8595.9583698358419</v>
      </c>
      <c r="X63" s="68">
        <f t="shared" si="10"/>
        <v>1.9990600860083354</v>
      </c>
      <c r="Y63" s="70">
        <v>1</v>
      </c>
      <c r="Z63" s="81">
        <f t="shared" si="11"/>
        <v>0.49976491102037324</v>
      </c>
    </row>
    <row r="64" spans="1:26" x14ac:dyDescent="0.25">
      <c r="A64" s="16">
        <v>2012</v>
      </c>
      <c r="B64" s="51">
        <v>2124.82385091995</v>
      </c>
      <c r="C64" s="50">
        <v>143.0303109077675</v>
      </c>
      <c r="D64" s="3">
        <v>15354.6</v>
      </c>
      <c r="E64" s="5">
        <v>134098250</v>
      </c>
      <c r="F64" s="8">
        <f t="shared" si="4"/>
        <v>114.5026128230607</v>
      </c>
      <c r="G64" s="53">
        <v>913.41784455953029</v>
      </c>
      <c r="H64" s="5">
        <v>1828864.28192</v>
      </c>
      <c r="I64" s="33">
        <v>26120703.29351994</v>
      </c>
      <c r="J64" s="28">
        <f t="shared" si="5"/>
        <v>70.015889747260644</v>
      </c>
      <c r="K64" s="59">
        <f t="shared" si="6"/>
        <v>131.39005638898183</v>
      </c>
      <c r="L64" s="46">
        <v>39400742.848755136</v>
      </c>
      <c r="M64" s="10">
        <v>12570783</v>
      </c>
      <c r="N64" s="12">
        <f t="shared" si="7"/>
        <v>3.1343109533236819</v>
      </c>
      <c r="O64" s="26">
        <f t="shared" si="15"/>
        <v>57.17922630901802</v>
      </c>
      <c r="P64" s="23">
        <v>8555504</v>
      </c>
      <c r="Q64" s="23">
        <v>1490216</v>
      </c>
      <c r="R64" s="26">
        <f t="shared" si="8"/>
        <v>5.7411167240185312</v>
      </c>
      <c r="S64" s="26">
        <f t="shared" si="9"/>
        <v>79.705980523937413</v>
      </c>
      <c r="T64" s="63">
        <v>4300</v>
      </c>
      <c r="U64" s="59">
        <f t="shared" si="16"/>
        <v>5926.8239294868354</v>
      </c>
      <c r="V64" s="59">
        <f t="shared" si="17"/>
        <v>94678.90855147675</v>
      </c>
      <c r="W64" s="59">
        <f t="shared" si="18"/>
        <v>9769.9786789395821</v>
      </c>
      <c r="X64" s="68">
        <f t="shared" si="10"/>
        <v>2.2720880648696702</v>
      </c>
      <c r="Y64" s="70">
        <v>1</v>
      </c>
      <c r="Z64" s="81">
        <f t="shared" si="11"/>
        <v>0.55987621454392822</v>
      </c>
    </row>
    <row r="65" spans="1:26" x14ac:dyDescent="0.25">
      <c r="A65" s="16">
        <v>2013</v>
      </c>
      <c r="B65" s="51">
        <v>3243.7986260773682</v>
      </c>
      <c r="C65" s="50">
        <v>145.1255242452601</v>
      </c>
      <c r="D65" s="3">
        <v>15583.3</v>
      </c>
      <c r="E65" s="5">
        <v>136393833.33333334</v>
      </c>
      <c r="F65" s="8">
        <f t="shared" si="4"/>
        <v>114.25223281111194</v>
      </c>
      <c r="G65" s="53">
        <v>934.16135973172595</v>
      </c>
      <c r="H65" s="5">
        <v>1864987.0969599998</v>
      </c>
      <c r="I65" s="33">
        <v>26615173.792380311</v>
      </c>
      <c r="J65" s="28">
        <f t="shared" si="5"/>
        <v>70.072324588537128</v>
      </c>
      <c r="K65" s="59">
        <f t="shared" si="6"/>
        <v>131.49596059164764</v>
      </c>
      <c r="L65" s="46">
        <v>41720601.905155867</v>
      </c>
      <c r="M65" s="10">
        <v>12948068</v>
      </c>
      <c r="N65" s="12">
        <f t="shared" si="7"/>
        <v>3.2221488105527301</v>
      </c>
      <c r="O65" s="26">
        <f t="shared" si="15"/>
        <v>58.781652102691417</v>
      </c>
      <c r="P65" s="23">
        <v>8530054</v>
      </c>
      <c r="Q65" s="23">
        <v>1477727</v>
      </c>
      <c r="R65" s="26">
        <f t="shared" si="8"/>
        <v>5.7724153378804068</v>
      </c>
      <c r="S65" s="26">
        <f t="shared" si="9"/>
        <v>80.140510394487535</v>
      </c>
      <c r="T65" s="63">
        <v>6300</v>
      </c>
      <c r="U65" s="59">
        <f t="shared" si="16"/>
        <v>8917.3797096891376</v>
      </c>
      <c r="V65" s="59">
        <f t="shared" si="17"/>
        <v>141715.50572097467</v>
      </c>
      <c r="W65" s="59">
        <f t="shared" si="18"/>
        <v>14631.793647357386</v>
      </c>
      <c r="X65" s="68">
        <f t="shared" si="10"/>
        <v>2.3225069281519661</v>
      </c>
      <c r="Y65" s="70">
        <v>1</v>
      </c>
      <c r="Z65" s="81">
        <f t="shared" si="11"/>
        <v>0.56943077849257207</v>
      </c>
    </row>
    <row r="66" spans="1:26" x14ac:dyDescent="0.25">
      <c r="A66" s="16">
        <v>2014</v>
      </c>
      <c r="B66" s="51">
        <v>5342.1187417105166</v>
      </c>
      <c r="C66" s="50">
        <v>147.47974073688954</v>
      </c>
      <c r="D66" s="3">
        <v>15961.7</v>
      </c>
      <c r="E66" s="5">
        <v>139023250</v>
      </c>
      <c r="F66" s="8">
        <f t="shared" si="4"/>
        <v>114.81316973959392</v>
      </c>
      <c r="G66" s="53">
        <v>957.61880530634505</v>
      </c>
      <c r="H66" s="5">
        <v>1883117.57296</v>
      </c>
      <c r="I66" s="33">
        <v>26748449.214084554</v>
      </c>
      <c r="J66" s="28">
        <f t="shared" si="5"/>
        <v>70.400999993989686</v>
      </c>
      <c r="K66" s="59">
        <f t="shared" si="6"/>
        <v>132.11274458470933</v>
      </c>
      <c r="L66" s="29"/>
      <c r="M66" s="10">
        <v>12949479</v>
      </c>
      <c r="N66" s="12"/>
      <c r="O66" s="26"/>
      <c r="P66" s="23">
        <v>7913800.0000000009</v>
      </c>
      <c r="Q66" s="23">
        <v>1581309</v>
      </c>
      <c r="R66" s="26">
        <f t="shared" si="8"/>
        <v>5.0045879711049519</v>
      </c>
      <c r="S66" s="26">
        <f t="shared" si="9"/>
        <v>69.480487948695327</v>
      </c>
      <c r="T66" s="63">
        <v>6300</v>
      </c>
      <c r="U66" s="59">
        <f t="shared" si="16"/>
        <v>14451.347600547535</v>
      </c>
      <c r="V66" s="59"/>
      <c r="W66" s="59">
        <f t="shared" si="18"/>
        <v>27478.321624133598</v>
      </c>
      <c r="X66" s="68">
        <f>W66/T66</f>
        <v>4.3616383530370788</v>
      </c>
      <c r="Y66" s="70">
        <v>1</v>
      </c>
      <c r="Z66" s="81">
        <f t="shared" si="11"/>
        <v>0.77072835502198755</v>
      </c>
    </row>
    <row r="67" spans="1:26" ht="15.75" thickBot="1" x14ac:dyDescent="0.3">
      <c r="A67" s="17">
        <v>2015</v>
      </c>
      <c r="B67" s="56">
        <v>15006.011545464844</v>
      </c>
      <c r="C67" s="57">
        <v>147.65470867560916</v>
      </c>
      <c r="D67" s="1">
        <v>16348.9</v>
      </c>
      <c r="E67" s="6">
        <v>141959166.66666666</v>
      </c>
      <c r="F67" s="9">
        <f t="shared" ref="F67" si="19">(D67*1000000)/E67</f>
        <v>115.1662156371257</v>
      </c>
      <c r="G67" s="54">
        <v>976.17427979239085</v>
      </c>
      <c r="H67" s="6">
        <v>1912039.99896</v>
      </c>
      <c r="I67" s="34"/>
      <c r="J67" s="21"/>
      <c r="K67" s="19"/>
      <c r="L67" s="30"/>
      <c r="M67" s="10">
        <v>13261130</v>
      </c>
      <c r="N67" s="12"/>
      <c r="O67" s="26"/>
      <c r="P67" s="19">
        <f>P66*(1+5.33%)</f>
        <v>8335605.54</v>
      </c>
      <c r="Q67" s="31">
        <v>1549302</v>
      </c>
      <c r="R67" s="26">
        <f t="shared" si="8"/>
        <v>5.3802328661552101</v>
      </c>
      <c r="S67" s="26">
        <f t="shared" si="9"/>
        <v>74.695700620392216</v>
      </c>
      <c r="T67" s="64">
        <v>6300</v>
      </c>
      <c r="U67" s="19">
        <f t="shared" si="16"/>
        <v>40545.732509799549</v>
      </c>
      <c r="V67" s="19"/>
      <c r="W67" s="19"/>
      <c r="X67" s="69"/>
    </row>
    <row r="68" spans="1:26" ht="15.75" thickBot="1" x14ac:dyDescent="0.3">
      <c r="A68" s="16">
        <v>2016</v>
      </c>
      <c r="B68">
        <f>B67*(1+567.8%)</f>
        <v>100210.14510061423</v>
      </c>
      <c r="C68">
        <f>C67*(1+C73)</f>
        <v>150.71798594216116</v>
      </c>
      <c r="G68" s="55">
        <v>987.60915957668692</v>
      </c>
      <c r="N68" s="12"/>
      <c r="O68" s="26"/>
      <c r="S68" s="55"/>
      <c r="T68" s="55"/>
      <c r="U68" s="55"/>
      <c r="V68" s="65"/>
      <c r="W68" s="55"/>
    </row>
    <row r="72" spans="1:26" x14ac:dyDescent="0.25">
      <c r="B72" s="44">
        <v>236525</v>
      </c>
      <c r="C72" s="44">
        <v>241432</v>
      </c>
    </row>
    <row r="73" spans="1:26" x14ac:dyDescent="0.25">
      <c r="C73" s="42">
        <f>C72/B72-1</f>
        <v>2.074622132966919E-2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F42" sqref="F42"/>
    </sheetView>
  </sheetViews>
  <sheetFormatPr baseColWidth="10" defaultRowHeight="15" x14ac:dyDescent="0.25"/>
  <cols>
    <col min="1" max="1" width="15.7109375" customWidth="1"/>
    <col min="2" max="2" width="17.7109375" customWidth="1"/>
    <col min="3" max="3" width="15.28515625" customWidth="1"/>
    <col min="4" max="4" width="17.7109375" customWidth="1"/>
    <col min="5" max="5" width="15.42578125" customWidth="1"/>
    <col min="16" max="16" width="12.7109375" customWidth="1"/>
  </cols>
  <sheetData>
    <row r="1" spans="1:7" ht="75" x14ac:dyDescent="0.25">
      <c r="A1" t="s">
        <v>32</v>
      </c>
      <c r="B1" s="35" t="s">
        <v>33</v>
      </c>
      <c r="C1" s="35" t="s">
        <v>34</v>
      </c>
      <c r="D1" s="35" t="s">
        <v>35</v>
      </c>
      <c r="E1" s="35" t="s">
        <v>36</v>
      </c>
    </row>
    <row r="2" spans="1:7" x14ac:dyDescent="0.25">
      <c r="A2">
        <v>1970</v>
      </c>
      <c r="B2">
        <v>1493947000</v>
      </c>
      <c r="C2">
        <v>682760000</v>
      </c>
      <c r="D2" s="40">
        <f t="shared" ref="D2:D47" si="0">B2/1000000</f>
        <v>1493.9469999999999</v>
      </c>
      <c r="E2" s="40">
        <v>127</v>
      </c>
    </row>
    <row r="3" spans="1:7" x14ac:dyDescent="0.25">
      <c r="A3">
        <v>1971</v>
      </c>
      <c r="B3">
        <v>1998462000</v>
      </c>
      <c r="C3">
        <v>486808000</v>
      </c>
      <c r="D3" s="40">
        <f t="shared" si="0"/>
        <v>1998.462</v>
      </c>
      <c r="E3" s="40">
        <v>180</v>
      </c>
      <c r="F3" s="41">
        <f t="shared" ref="F3:F47" si="1">D3/D2-1</f>
        <v>0.33770608997507945</v>
      </c>
    </row>
    <row r="4" spans="1:7" x14ac:dyDescent="0.25">
      <c r="A4">
        <v>1972</v>
      </c>
      <c r="B4">
        <v>2613789000</v>
      </c>
      <c r="C4">
        <v>612325000</v>
      </c>
      <c r="D4" s="40">
        <f t="shared" si="0"/>
        <v>2613.7890000000002</v>
      </c>
      <c r="E4" s="40">
        <v>124</v>
      </c>
      <c r="F4" s="41">
        <f t="shared" si="1"/>
        <v>0.30790027531171482</v>
      </c>
    </row>
    <row r="5" spans="1:7" x14ac:dyDescent="0.25">
      <c r="A5">
        <v>1973</v>
      </c>
      <c r="B5">
        <v>2881231000</v>
      </c>
      <c r="C5">
        <v>109627000</v>
      </c>
      <c r="D5" s="40">
        <f t="shared" si="0"/>
        <v>2881.2310000000002</v>
      </c>
      <c r="E5" s="40">
        <v>80</v>
      </c>
      <c r="F5" s="41">
        <f t="shared" si="1"/>
        <v>0.10231965931450482</v>
      </c>
    </row>
    <row r="6" spans="1:7" x14ac:dyDescent="0.25">
      <c r="A6">
        <v>1974</v>
      </c>
      <c r="B6">
        <v>2722901000</v>
      </c>
      <c r="C6">
        <v>-313933000</v>
      </c>
      <c r="D6" s="40">
        <f t="shared" si="0"/>
        <v>2722.9009999999998</v>
      </c>
      <c r="E6" s="40">
        <v>-179</v>
      </c>
      <c r="F6" s="41">
        <f t="shared" si="1"/>
        <v>-5.4952206192422692E-2</v>
      </c>
      <c r="G6" s="41">
        <f>D12/D7-1</f>
        <v>11.828003211563725</v>
      </c>
    </row>
    <row r="7" spans="1:7" x14ac:dyDescent="0.25">
      <c r="A7">
        <v>1975</v>
      </c>
      <c r="B7">
        <v>2290473000</v>
      </c>
      <c r="C7">
        <v>-387068000</v>
      </c>
      <c r="D7" s="40">
        <f t="shared" si="0"/>
        <v>2290.473</v>
      </c>
      <c r="E7" s="40">
        <v>58</v>
      </c>
      <c r="F7" s="41">
        <f t="shared" si="1"/>
        <v>-0.15881150287873114</v>
      </c>
    </row>
    <row r="8" spans="1:7" x14ac:dyDescent="0.25">
      <c r="A8">
        <v>1976</v>
      </c>
      <c r="B8">
        <v>4998743000</v>
      </c>
      <c r="C8">
        <v>1777631000</v>
      </c>
      <c r="D8" s="40">
        <f t="shared" si="0"/>
        <v>4998.7430000000004</v>
      </c>
      <c r="E8" s="40">
        <v>2147</v>
      </c>
      <c r="F8" s="41">
        <f t="shared" si="1"/>
        <v>1.1824064287158156</v>
      </c>
    </row>
    <row r="9" spans="1:7" x14ac:dyDescent="0.25">
      <c r="A9">
        <v>1977</v>
      </c>
      <c r="B9">
        <v>10790569000</v>
      </c>
      <c r="C9">
        <v>5751136000</v>
      </c>
      <c r="D9" s="40">
        <f t="shared" si="0"/>
        <v>10790.569</v>
      </c>
      <c r="E9" s="40">
        <v>1559</v>
      </c>
      <c r="F9" s="41">
        <f t="shared" si="1"/>
        <v>1.1586564862406408</v>
      </c>
    </row>
    <row r="10" spans="1:7" x14ac:dyDescent="0.25">
      <c r="A10">
        <v>1978</v>
      </c>
      <c r="B10">
        <v>16630900000</v>
      </c>
      <c r="C10">
        <v>4743622000</v>
      </c>
      <c r="D10" s="40">
        <f t="shared" si="0"/>
        <v>16630.900000000001</v>
      </c>
      <c r="E10" s="40">
        <v>2505</v>
      </c>
      <c r="F10" s="41">
        <f t="shared" si="1"/>
        <v>0.54124402522239579</v>
      </c>
    </row>
    <row r="11" spans="1:7" x14ac:dyDescent="0.25">
      <c r="A11">
        <v>1979</v>
      </c>
      <c r="B11">
        <v>24101914000</v>
      </c>
      <c r="C11">
        <v>7510876000</v>
      </c>
      <c r="D11" s="40">
        <f t="shared" si="0"/>
        <v>24101.914000000001</v>
      </c>
      <c r="E11" s="40">
        <v>888</v>
      </c>
      <c r="F11" s="41">
        <f t="shared" si="1"/>
        <v>0.44922487658515164</v>
      </c>
    </row>
    <row r="12" spans="1:7" x14ac:dyDescent="0.25">
      <c r="A12">
        <v>1980</v>
      </c>
      <c r="B12">
        <v>29382195000</v>
      </c>
      <c r="C12">
        <v>5548258000</v>
      </c>
      <c r="D12" s="40">
        <f t="shared" si="0"/>
        <v>29382.195</v>
      </c>
      <c r="E12" s="40">
        <v>1730</v>
      </c>
      <c r="F12" s="41">
        <f t="shared" si="1"/>
        <v>0.21908139743590493</v>
      </c>
    </row>
    <row r="13" spans="1:7" x14ac:dyDescent="0.25">
      <c r="A13">
        <v>1981</v>
      </c>
      <c r="B13">
        <v>32151264000</v>
      </c>
      <c r="C13">
        <v>2897757000</v>
      </c>
      <c r="D13" s="40">
        <f t="shared" si="0"/>
        <v>32151.263999999999</v>
      </c>
      <c r="E13" s="40">
        <v>286</v>
      </c>
      <c r="F13" s="41">
        <f t="shared" si="1"/>
        <v>9.4243095180601699E-2</v>
      </c>
    </row>
    <row r="14" spans="1:7" x14ac:dyDescent="0.25">
      <c r="A14">
        <v>1982</v>
      </c>
      <c r="B14">
        <v>32181845000</v>
      </c>
      <c r="C14">
        <v>-1583071000</v>
      </c>
      <c r="D14" s="40">
        <f t="shared" si="0"/>
        <v>32181.845000000001</v>
      </c>
      <c r="E14" s="40">
        <v>3076</v>
      </c>
      <c r="F14" s="41">
        <f t="shared" si="1"/>
        <v>9.5116011613116669E-4</v>
      </c>
    </row>
    <row r="15" spans="1:7" x14ac:dyDescent="0.25">
      <c r="A15">
        <v>1983</v>
      </c>
      <c r="B15">
        <v>38321052000</v>
      </c>
      <c r="C15">
        <v>1164616000</v>
      </c>
      <c r="D15" s="40">
        <f t="shared" si="0"/>
        <v>38321.052000000003</v>
      </c>
      <c r="E15" s="40">
        <v>630</v>
      </c>
      <c r="F15" s="41">
        <f t="shared" si="1"/>
        <v>0.19076616023723947</v>
      </c>
    </row>
    <row r="16" spans="1:7" x14ac:dyDescent="0.25">
      <c r="A16">
        <v>1984</v>
      </c>
      <c r="B16">
        <v>36900073000</v>
      </c>
      <c r="C16">
        <v>-5569160000</v>
      </c>
      <c r="D16" s="40">
        <f t="shared" si="0"/>
        <v>36900.072999999997</v>
      </c>
      <c r="E16" s="40">
        <f t="shared" ref="E16:E28" si="2">C16/1000000</f>
        <v>-5569.16</v>
      </c>
      <c r="F16" s="41">
        <f t="shared" si="1"/>
        <v>-3.7080897465967433E-2</v>
      </c>
    </row>
    <row r="17" spans="1:6" x14ac:dyDescent="0.25">
      <c r="A17">
        <v>1985</v>
      </c>
      <c r="B17">
        <v>35344222000</v>
      </c>
      <c r="C17">
        <v>-1121551000</v>
      </c>
      <c r="D17" s="40">
        <f t="shared" si="0"/>
        <v>35344.222000000002</v>
      </c>
      <c r="E17" s="40">
        <f t="shared" si="2"/>
        <v>-1121.5509999999999</v>
      </c>
      <c r="F17" s="41">
        <f t="shared" si="1"/>
        <v>-4.2163900326159132E-2</v>
      </c>
    </row>
    <row r="18" spans="1:6" x14ac:dyDescent="0.25">
      <c r="A18">
        <v>1986</v>
      </c>
      <c r="B18">
        <v>34349097000</v>
      </c>
      <c r="C18">
        <v>-1427293000</v>
      </c>
      <c r="D18" s="40">
        <f t="shared" si="0"/>
        <v>34349.097000000002</v>
      </c>
      <c r="E18" s="40">
        <f t="shared" si="2"/>
        <v>-1427.2929999999999</v>
      </c>
      <c r="F18" s="41">
        <f t="shared" si="1"/>
        <v>-2.8155238499803392E-2</v>
      </c>
    </row>
    <row r="19" spans="1:6" x14ac:dyDescent="0.25">
      <c r="A19">
        <v>1987</v>
      </c>
      <c r="B19">
        <v>34576905000</v>
      </c>
      <c r="C19">
        <v>790583000</v>
      </c>
      <c r="D19" s="40">
        <f t="shared" si="0"/>
        <v>34576.904999999999</v>
      </c>
      <c r="E19" s="40">
        <f t="shared" si="2"/>
        <v>790.58299999999997</v>
      </c>
      <c r="F19" s="41">
        <f t="shared" si="1"/>
        <v>6.6321394125732347E-3</v>
      </c>
    </row>
    <row r="20" spans="1:6" x14ac:dyDescent="0.25">
      <c r="A20">
        <v>1988</v>
      </c>
      <c r="B20">
        <v>34742786000</v>
      </c>
      <c r="C20">
        <v>486597000</v>
      </c>
      <c r="D20" s="40">
        <f t="shared" si="0"/>
        <v>34742.786</v>
      </c>
      <c r="E20" s="40">
        <f t="shared" si="2"/>
        <v>486.59699999999998</v>
      </c>
      <c r="F20" s="41">
        <f t="shared" si="1"/>
        <v>4.7974507839843028E-3</v>
      </c>
    </row>
    <row r="21" spans="1:6" x14ac:dyDescent="0.25">
      <c r="A21">
        <v>1989</v>
      </c>
      <c r="B21">
        <v>32380476000</v>
      </c>
      <c r="C21">
        <v>-1492283000</v>
      </c>
      <c r="D21" s="40">
        <f t="shared" si="0"/>
        <v>32380.475999999999</v>
      </c>
      <c r="E21" s="40">
        <f t="shared" si="2"/>
        <v>-1492.2829999999999</v>
      </c>
      <c r="F21" s="41">
        <f t="shared" si="1"/>
        <v>-6.7994259297455395E-2</v>
      </c>
    </row>
    <row r="22" spans="1:6" x14ac:dyDescent="0.25">
      <c r="A22">
        <v>1990</v>
      </c>
      <c r="B22">
        <v>33172571000</v>
      </c>
      <c r="C22">
        <v>2035958000</v>
      </c>
      <c r="D22" s="40">
        <f t="shared" si="0"/>
        <v>33172.571000000004</v>
      </c>
      <c r="E22" s="40">
        <f t="shared" si="2"/>
        <v>2035.9580000000001</v>
      </c>
      <c r="F22" s="41">
        <f t="shared" si="1"/>
        <v>2.4462117233854386E-2</v>
      </c>
    </row>
    <row r="23" spans="1:6" x14ac:dyDescent="0.25">
      <c r="A23">
        <v>1991</v>
      </c>
      <c r="B23">
        <v>34123003000</v>
      </c>
      <c r="C23">
        <v>1477102000</v>
      </c>
      <c r="D23" s="40">
        <f t="shared" si="0"/>
        <v>34123.002999999997</v>
      </c>
      <c r="E23" s="40">
        <f t="shared" si="2"/>
        <v>1477.1020000000001</v>
      </c>
      <c r="F23" s="41">
        <f t="shared" si="1"/>
        <v>2.8651140727078195E-2</v>
      </c>
    </row>
    <row r="24" spans="1:6" x14ac:dyDescent="0.25">
      <c r="A24">
        <v>1992</v>
      </c>
      <c r="B24">
        <v>37849462000</v>
      </c>
      <c r="C24">
        <v>4221317000</v>
      </c>
      <c r="D24" s="40">
        <f t="shared" si="0"/>
        <v>37849.462</v>
      </c>
      <c r="E24" s="40">
        <f t="shared" si="2"/>
        <v>4221.317</v>
      </c>
      <c r="F24" s="41">
        <f t="shared" si="1"/>
        <v>0.10920665452568756</v>
      </c>
    </row>
    <row r="25" spans="1:6" x14ac:dyDescent="0.25">
      <c r="A25">
        <v>1993</v>
      </c>
      <c r="B25">
        <v>37540190000</v>
      </c>
      <c r="C25">
        <v>-281537000</v>
      </c>
      <c r="D25" s="40">
        <f t="shared" si="0"/>
        <v>37540.19</v>
      </c>
      <c r="E25" s="40">
        <f t="shared" si="2"/>
        <v>-281.53699999999998</v>
      </c>
      <c r="F25" s="41">
        <f t="shared" si="1"/>
        <v>-8.1711068971072054E-3</v>
      </c>
    </row>
    <row r="26" spans="1:6" x14ac:dyDescent="0.25">
      <c r="A26">
        <v>1994</v>
      </c>
      <c r="B26">
        <v>36943074000</v>
      </c>
      <c r="C26">
        <v>-1492170000</v>
      </c>
      <c r="D26" s="40">
        <f t="shared" si="0"/>
        <v>36943.074000000001</v>
      </c>
      <c r="E26" s="40">
        <f t="shared" si="2"/>
        <v>-1492.17</v>
      </c>
      <c r="F26" s="41">
        <f t="shared" si="1"/>
        <v>-1.5906046293319265E-2</v>
      </c>
    </row>
    <row r="27" spans="1:6" x14ac:dyDescent="0.25">
      <c r="A27">
        <v>1995</v>
      </c>
      <c r="B27">
        <v>35744354000</v>
      </c>
      <c r="C27">
        <v>-1558260000</v>
      </c>
      <c r="D27" s="40">
        <f t="shared" si="0"/>
        <v>35744.353999999999</v>
      </c>
      <c r="E27" s="40">
        <f t="shared" si="2"/>
        <v>-1558.26</v>
      </c>
      <c r="F27" s="41">
        <f t="shared" si="1"/>
        <v>-3.2447760032096928E-2</v>
      </c>
    </row>
    <row r="28" spans="1:6" x14ac:dyDescent="0.25">
      <c r="A28">
        <v>1996</v>
      </c>
      <c r="B28">
        <v>34763666000</v>
      </c>
      <c r="C28">
        <v>-85235000</v>
      </c>
      <c r="D28" s="40">
        <f t="shared" si="0"/>
        <v>34763.665999999997</v>
      </c>
      <c r="E28" s="40">
        <f t="shared" si="2"/>
        <v>-85.234999999999999</v>
      </c>
      <c r="F28" s="41">
        <f t="shared" si="1"/>
        <v>-2.7436165163315041E-2</v>
      </c>
    </row>
    <row r="29" spans="1:6" x14ac:dyDescent="0.25">
      <c r="A29">
        <v>1997</v>
      </c>
      <c r="B29">
        <v>39947610000</v>
      </c>
      <c r="C29">
        <v>10535440000</v>
      </c>
      <c r="D29" s="40">
        <f t="shared" si="0"/>
        <v>39947.61</v>
      </c>
      <c r="E29" s="40">
        <v>-2535</v>
      </c>
      <c r="F29" s="41">
        <f t="shared" si="1"/>
        <v>0.14911960090745335</v>
      </c>
    </row>
    <row r="30" spans="1:6" x14ac:dyDescent="0.25">
      <c r="A30">
        <v>1998</v>
      </c>
      <c r="B30">
        <v>44179410000</v>
      </c>
      <c r="C30">
        <v>3902737000</v>
      </c>
      <c r="D30" s="40">
        <f t="shared" si="0"/>
        <v>44179.41</v>
      </c>
      <c r="E30" s="40">
        <v>3</v>
      </c>
      <c r="F30" s="41">
        <f t="shared" si="1"/>
        <v>0.10593374672477274</v>
      </c>
    </row>
    <row r="31" spans="1:6" x14ac:dyDescent="0.25">
      <c r="A31">
        <v>1999</v>
      </c>
      <c r="B31">
        <v>43484308000</v>
      </c>
      <c r="C31">
        <v>-785512000</v>
      </c>
      <c r="D31" s="40">
        <f t="shared" si="0"/>
        <v>43484.307999999997</v>
      </c>
      <c r="E31" s="40">
        <v>474</v>
      </c>
      <c r="F31" s="41">
        <f t="shared" si="1"/>
        <v>-1.5733618896223489E-2</v>
      </c>
    </row>
    <row r="32" spans="1:6" x14ac:dyDescent="0.25">
      <c r="A32">
        <v>2000</v>
      </c>
      <c r="B32">
        <v>42753311000</v>
      </c>
      <c r="C32">
        <v>-384361000</v>
      </c>
      <c r="D32" s="40">
        <f t="shared" si="0"/>
        <v>42753.311000000002</v>
      </c>
      <c r="E32" s="40">
        <v>-2464</v>
      </c>
      <c r="F32" s="41">
        <f t="shared" si="1"/>
        <v>-1.6810592915494804E-2</v>
      </c>
    </row>
    <row r="33" spans="1:7" x14ac:dyDescent="0.25">
      <c r="A33">
        <v>2001</v>
      </c>
      <c r="B33">
        <v>39552750000</v>
      </c>
      <c r="C33">
        <v>-2172726000</v>
      </c>
      <c r="D33" s="40">
        <f t="shared" si="0"/>
        <v>39552.75</v>
      </c>
      <c r="E33" s="40">
        <v>53</v>
      </c>
      <c r="F33" s="41">
        <f t="shared" si="1"/>
        <v>-7.4861125960513308E-2</v>
      </c>
    </row>
    <row r="34" spans="1:7" x14ac:dyDescent="0.25">
      <c r="A34">
        <v>2002</v>
      </c>
      <c r="B34">
        <v>37132966000</v>
      </c>
      <c r="C34">
        <v>-3596132000</v>
      </c>
      <c r="D34" s="40">
        <f t="shared" si="0"/>
        <v>37132.966</v>
      </c>
      <c r="E34" s="40">
        <v>-96</v>
      </c>
      <c r="F34" s="41">
        <f t="shared" si="1"/>
        <v>-6.1178653823059093E-2</v>
      </c>
    </row>
    <row r="35" spans="1:7" x14ac:dyDescent="0.25">
      <c r="A35">
        <v>2003</v>
      </c>
      <c r="B35">
        <v>38105848000</v>
      </c>
      <c r="C35">
        <v>169245000</v>
      </c>
      <c r="D35" s="40">
        <f t="shared" si="0"/>
        <v>38105.847999999998</v>
      </c>
      <c r="E35" s="40">
        <v>-1431</v>
      </c>
      <c r="F35" s="41">
        <f t="shared" si="1"/>
        <v>2.6199953970819312E-2</v>
      </c>
    </row>
    <row r="36" spans="1:7" x14ac:dyDescent="0.25">
      <c r="A36">
        <v>2004</v>
      </c>
      <c r="B36">
        <v>39193252000</v>
      </c>
      <c r="C36">
        <v>2026061000</v>
      </c>
      <c r="D36" s="40">
        <f t="shared" si="0"/>
        <v>39193.252</v>
      </c>
      <c r="E36" s="40">
        <v>-2116</v>
      </c>
      <c r="F36" s="41">
        <f t="shared" si="1"/>
        <v>2.8536407325195912E-2</v>
      </c>
      <c r="G36" s="41">
        <f>D46/D36-1</f>
        <v>2.4635476280457667</v>
      </c>
    </row>
    <row r="37" spans="1:7" x14ac:dyDescent="0.25">
      <c r="A37">
        <v>2005</v>
      </c>
      <c r="B37">
        <v>45357224000</v>
      </c>
      <c r="C37">
        <v>7137876000</v>
      </c>
      <c r="D37" s="40">
        <f t="shared" si="0"/>
        <v>45357.224000000002</v>
      </c>
      <c r="E37" s="40">
        <v>2397</v>
      </c>
      <c r="F37" s="41">
        <f t="shared" si="1"/>
        <v>0.15727125679696097</v>
      </c>
    </row>
    <row r="38" spans="1:7" x14ac:dyDescent="0.25">
      <c r="A38">
        <v>2006</v>
      </c>
      <c r="B38">
        <v>45167276000</v>
      </c>
      <c r="C38">
        <v>2197141000</v>
      </c>
      <c r="D38" s="40">
        <f t="shared" si="0"/>
        <v>45167.275999999998</v>
      </c>
      <c r="E38" s="40">
        <v>-3927</v>
      </c>
      <c r="F38" s="41">
        <f t="shared" si="1"/>
        <v>-4.1878224293445676E-3</v>
      </c>
    </row>
    <row r="39" spans="1:7" x14ac:dyDescent="0.25">
      <c r="A39">
        <v>2007</v>
      </c>
      <c r="B39">
        <v>58712126000</v>
      </c>
      <c r="C39">
        <v>4571668000</v>
      </c>
      <c r="D39" s="40">
        <f t="shared" si="0"/>
        <v>58712.125999999997</v>
      </c>
      <c r="E39" s="40">
        <v>8867</v>
      </c>
      <c r="F39" s="41">
        <f t="shared" si="1"/>
        <v>0.29988193222013204</v>
      </c>
    </row>
    <row r="40" spans="1:7" x14ac:dyDescent="0.25">
      <c r="A40">
        <v>2008</v>
      </c>
      <c r="B40">
        <v>66930078000</v>
      </c>
      <c r="C40">
        <v>-649036000</v>
      </c>
      <c r="D40" s="40">
        <f t="shared" si="0"/>
        <v>66930.077999999994</v>
      </c>
      <c r="E40" s="40">
        <v>987</v>
      </c>
      <c r="F40" s="41">
        <f t="shared" si="1"/>
        <v>0.13997026781145694</v>
      </c>
    </row>
    <row r="41" spans="1:7" x14ac:dyDescent="0.25">
      <c r="A41">
        <v>2009</v>
      </c>
      <c r="B41">
        <v>84578254000</v>
      </c>
      <c r="C41">
        <v>-685076000</v>
      </c>
      <c r="D41" s="40">
        <f t="shared" si="0"/>
        <v>84578.254000000001</v>
      </c>
      <c r="E41" s="40">
        <v>12904</v>
      </c>
      <c r="F41" s="41">
        <f t="shared" si="1"/>
        <v>0.26368079236363662</v>
      </c>
    </row>
    <row r="42" spans="1:7" x14ac:dyDescent="0.25">
      <c r="A42">
        <v>2010</v>
      </c>
      <c r="B42">
        <v>101765867000</v>
      </c>
      <c r="C42">
        <v>-2107620000</v>
      </c>
      <c r="D42" s="40">
        <f t="shared" si="0"/>
        <v>101765.867</v>
      </c>
      <c r="E42" s="40">
        <v>17000</v>
      </c>
      <c r="F42" s="41">
        <f t="shared" si="1"/>
        <v>0.20321550974556657</v>
      </c>
    </row>
    <row r="43" spans="1:7" x14ac:dyDescent="0.25">
      <c r="A43">
        <v>2011</v>
      </c>
      <c r="B43">
        <v>118171694000</v>
      </c>
      <c r="C43">
        <v>-4842947000</v>
      </c>
      <c r="D43" s="40">
        <f t="shared" si="0"/>
        <v>118171.694</v>
      </c>
      <c r="E43" s="40">
        <v>12476</v>
      </c>
      <c r="F43" s="41">
        <f t="shared" si="1"/>
        <v>0.16121148950659459</v>
      </c>
    </row>
    <row r="44" spans="1:7" x14ac:dyDescent="0.25">
      <c r="A44">
        <v>2012</v>
      </c>
      <c r="B44">
        <v>130629842000</v>
      </c>
      <c r="C44">
        <v>-9276531000</v>
      </c>
      <c r="D44" s="40">
        <f t="shared" si="0"/>
        <v>130629.842</v>
      </c>
      <c r="E44" s="40">
        <v>6261</v>
      </c>
      <c r="F44" s="41">
        <f t="shared" si="1"/>
        <v>0.10542412974125592</v>
      </c>
    </row>
    <row r="45" spans="1:7" x14ac:dyDescent="0.25">
      <c r="A45">
        <v>2013</v>
      </c>
      <c r="B45">
        <v>132345779000</v>
      </c>
      <c r="C45">
        <v>-11156037000</v>
      </c>
      <c r="D45" s="40">
        <f t="shared" si="0"/>
        <v>132345.77900000001</v>
      </c>
      <c r="E45" s="40">
        <v>-2445</v>
      </c>
      <c r="F45" s="41">
        <f t="shared" si="1"/>
        <v>1.3135872888830447E-2</v>
      </c>
    </row>
    <row r="46" spans="1:7" x14ac:dyDescent="0.25">
      <c r="A46">
        <v>2014</v>
      </c>
      <c r="B46">
        <v>135747695000</v>
      </c>
      <c r="C46">
        <v>-13045091000</v>
      </c>
      <c r="D46" s="40">
        <f t="shared" si="0"/>
        <v>135747.69500000001</v>
      </c>
      <c r="E46" s="40">
        <v>6256</v>
      </c>
      <c r="F46" s="41">
        <f t="shared" si="1"/>
        <v>2.5704756326229372E-2</v>
      </c>
    </row>
    <row r="47" spans="1:7" x14ac:dyDescent="0.25">
      <c r="A47">
        <v>2015</v>
      </c>
      <c r="B47">
        <v>123666152000</v>
      </c>
      <c r="C47">
        <v>-14827319000</v>
      </c>
      <c r="D47" s="40">
        <f t="shared" si="0"/>
        <v>123666.152</v>
      </c>
      <c r="E47" s="40">
        <v>4209</v>
      </c>
      <c r="F47" s="41">
        <f t="shared" si="1"/>
        <v>-8.8999986334942993E-2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H47" sqref="H47"/>
    </sheetView>
  </sheetViews>
  <sheetFormatPr baseColWidth="10" defaultRowHeight="15" x14ac:dyDescent="0.25"/>
  <cols>
    <col min="10" max="10" width="13" customWidth="1"/>
    <col min="11" max="11" width="14.140625" customWidth="1"/>
  </cols>
  <sheetData>
    <row r="1" spans="1:11" ht="90" x14ac:dyDescent="0.25">
      <c r="A1" t="s">
        <v>0</v>
      </c>
      <c r="B1" s="35" t="s">
        <v>60</v>
      </c>
      <c r="C1" s="35" t="s">
        <v>61</v>
      </c>
      <c r="D1" s="35" t="s">
        <v>62</v>
      </c>
      <c r="E1" s="35" t="s">
        <v>63</v>
      </c>
      <c r="F1" s="35" t="s">
        <v>64</v>
      </c>
      <c r="G1" s="35" t="s">
        <v>65</v>
      </c>
      <c r="H1" s="35" t="s">
        <v>66</v>
      </c>
      <c r="I1" s="35" t="s">
        <v>67</v>
      </c>
      <c r="J1" s="35" t="s">
        <v>69</v>
      </c>
      <c r="K1" s="35" t="s">
        <v>68</v>
      </c>
    </row>
    <row r="2" spans="1:11" x14ac:dyDescent="0.25">
      <c r="A2">
        <v>1970</v>
      </c>
      <c r="B2">
        <v>-44</v>
      </c>
      <c r="C2">
        <f>169+B2</f>
        <v>125</v>
      </c>
      <c r="D2">
        <v>0.16370133787871755</v>
      </c>
      <c r="E2" s="82">
        <f t="shared" ref="E2:E47" si="0">C2/D2</f>
        <v>763.5856958762887</v>
      </c>
      <c r="F2" s="83">
        <v>1015</v>
      </c>
      <c r="G2" s="82">
        <f t="shared" ref="G2:G47" si="1">F2/D2</f>
        <v>6200.3158505154643</v>
      </c>
      <c r="H2" s="84">
        <v>2640</v>
      </c>
      <c r="I2" s="84">
        <f t="shared" ref="I2:I47" si="2">H2/D2</f>
        <v>16126.929896907219</v>
      </c>
      <c r="J2" s="42">
        <f t="shared" ref="J2:J47" si="3">E2/I2</f>
        <v>4.7348484848484841E-2</v>
      </c>
      <c r="K2" s="42">
        <v>0.52733745146487798</v>
      </c>
    </row>
    <row r="3" spans="1:11" x14ac:dyDescent="0.25">
      <c r="A3">
        <v>1971</v>
      </c>
      <c r="B3">
        <v>757</v>
      </c>
      <c r="C3">
        <f t="shared" ref="C3:C47" si="4">B3+C2</f>
        <v>882</v>
      </c>
      <c r="D3">
        <v>0.17087381917752736</v>
      </c>
      <c r="E3" s="82">
        <f t="shared" si="0"/>
        <v>5161.7035555555549</v>
      </c>
      <c r="F3" s="83">
        <v>1459</v>
      </c>
      <c r="G3" s="82">
        <f t="shared" si="1"/>
        <v>8538.4642716049384</v>
      </c>
      <c r="H3" s="84">
        <v>3152</v>
      </c>
      <c r="I3" s="84">
        <f t="shared" si="2"/>
        <v>18446.360098765432</v>
      </c>
      <c r="J3" s="42">
        <f t="shared" si="3"/>
        <v>0.27982233502538068</v>
      </c>
      <c r="K3" s="42">
        <v>0.59852111410602005</v>
      </c>
    </row>
    <row r="4" spans="1:11" x14ac:dyDescent="0.25">
      <c r="A4">
        <v>1972</v>
      </c>
      <c r="B4">
        <v>-37</v>
      </c>
      <c r="C4">
        <f t="shared" si="4"/>
        <v>845</v>
      </c>
      <c r="D4">
        <v>0.17635865781779364</v>
      </c>
      <c r="E4" s="82">
        <f t="shared" si="0"/>
        <v>4791.3723684210536</v>
      </c>
      <c r="F4" s="83">
        <v>1677</v>
      </c>
      <c r="G4" s="82">
        <f t="shared" si="1"/>
        <v>9509.0313157894743</v>
      </c>
      <c r="H4" s="84">
        <v>3202</v>
      </c>
      <c r="I4" s="84">
        <f t="shared" si="2"/>
        <v>18156.182631578948</v>
      </c>
      <c r="J4" s="42">
        <f t="shared" si="3"/>
        <v>0.26389756402248599</v>
      </c>
      <c r="K4" s="42">
        <v>0.76471299005266202</v>
      </c>
    </row>
    <row r="5" spans="1:11" x14ac:dyDescent="0.25">
      <c r="A5">
        <v>1973</v>
      </c>
      <c r="B5">
        <v>451</v>
      </c>
      <c r="C5">
        <f t="shared" si="4"/>
        <v>1296</v>
      </c>
      <c r="D5">
        <v>0.18732833509832628</v>
      </c>
      <c r="E5" s="82">
        <f t="shared" si="0"/>
        <v>6918.3340540540539</v>
      </c>
      <c r="F5" s="83">
        <v>2401</v>
      </c>
      <c r="G5" s="82">
        <f t="shared" si="1"/>
        <v>12817.067950450451</v>
      </c>
      <c r="H5" s="84">
        <v>4803</v>
      </c>
      <c r="I5" s="84">
        <f t="shared" si="2"/>
        <v>25639.474121621621</v>
      </c>
      <c r="J5" s="42">
        <f t="shared" si="3"/>
        <v>0.26983135540287323</v>
      </c>
      <c r="K5" s="42">
        <v>0.54579105891267299</v>
      </c>
    </row>
    <row r="6" spans="1:11" x14ac:dyDescent="0.25">
      <c r="A6">
        <v>1974</v>
      </c>
      <c r="B6">
        <v>706</v>
      </c>
      <c r="C6">
        <f t="shared" si="4"/>
        <v>2002</v>
      </c>
      <c r="D6">
        <v>0.20800195766548391</v>
      </c>
      <c r="E6" s="82">
        <f t="shared" si="0"/>
        <v>9624.9094117647055</v>
      </c>
      <c r="F6" s="83">
        <v>6612</v>
      </c>
      <c r="G6" s="82">
        <f t="shared" si="1"/>
        <v>31788.162352941177</v>
      </c>
      <c r="H6" s="84">
        <v>11290</v>
      </c>
      <c r="I6" s="84">
        <f t="shared" si="2"/>
        <v>54278.335294117649</v>
      </c>
      <c r="J6" s="42">
        <f t="shared" si="3"/>
        <v>0.17732506643046944</v>
      </c>
      <c r="K6" s="42">
        <v>0.22745810709213901</v>
      </c>
    </row>
    <row r="7" spans="1:11" x14ac:dyDescent="0.25">
      <c r="A7">
        <v>1975</v>
      </c>
      <c r="B7">
        <v>-554</v>
      </c>
      <c r="C7">
        <f t="shared" si="4"/>
        <v>1448</v>
      </c>
      <c r="D7">
        <v>0.22698793757409805</v>
      </c>
      <c r="E7" s="82">
        <f t="shared" si="0"/>
        <v>6379.1936059479558</v>
      </c>
      <c r="F7" s="83">
        <v>9196</v>
      </c>
      <c r="G7" s="82">
        <f t="shared" si="1"/>
        <v>40513.166022304838</v>
      </c>
      <c r="H7" s="84">
        <v>8982</v>
      </c>
      <c r="I7" s="84">
        <f t="shared" si="2"/>
        <v>39570.384646840153</v>
      </c>
      <c r="J7" s="42">
        <f t="shared" si="3"/>
        <v>0.1612113115119127</v>
      </c>
      <c r="K7" s="42">
        <v>0.226959274673008</v>
      </c>
    </row>
    <row r="8" spans="1:11" x14ac:dyDescent="0.25">
      <c r="A8">
        <v>1976</v>
      </c>
      <c r="B8">
        <v>-268</v>
      </c>
      <c r="C8">
        <f t="shared" si="4"/>
        <v>1180</v>
      </c>
      <c r="D8">
        <v>0.24006716817781004</v>
      </c>
      <c r="E8" s="82">
        <f t="shared" si="0"/>
        <v>4915.2910369068541</v>
      </c>
      <c r="F8" s="83">
        <v>9261</v>
      </c>
      <c r="G8" s="82">
        <f t="shared" si="1"/>
        <v>38576.703637961335</v>
      </c>
      <c r="H8" s="84">
        <v>9342</v>
      </c>
      <c r="I8" s="84">
        <f t="shared" si="2"/>
        <v>38914.109209138842</v>
      </c>
      <c r="J8" s="42">
        <f t="shared" si="3"/>
        <v>0.12631128238064654</v>
      </c>
      <c r="K8" s="42">
        <v>0.48176011950655401</v>
      </c>
    </row>
    <row r="9" spans="1:11" x14ac:dyDescent="0.25">
      <c r="A9">
        <v>1977</v>
      </c>
      <c r="B9">
        <v>1816</v>
      </c>
      <c r="C9">
        <f t="shared" si="4"/>
        <v>2996</v>
      </c>
      <c r="D9">
        <v>0.25567786276933724</v>
      </c>
      <c r="E9" s="82">
        <f t="shared" si="0"/>
        <v>11717.8701650165</v>
      </c>
      <c r="F9" s="83">
        <v>9111</v>
      </c>
      <c r="G9" s="82">
        <f t="shared" si="1"/>
        <v>35634.684603960392</v>
      </c>
      <c r="H9" s="84">
        <v>9661</v>
      </c>
      <c r="I9" s="84">
        <f t="shared" si="2"/>
        <v>37785.828993399336</v>
      </c>
      <c r="J9" s="42">
        <f t="shared" si="3"/>
        <v>0.31011282475934165</v>
      </c>
      <c r="K9" s="42">
        <v>0.98571014889924202</v>
      </c>
    </row>
    <row r="10" spans="1:11" x14ac:dyDescent="0.25">
      <c r="A10">
        <v>1978</v>
      </c>
      <c r="B10">
        <v>1243</v>
      </c>
      <c r="C10">
        <f t="shared" si="4"/>
        <v>4239</v>
      </c>
      <c r="D10">
        <v>0.27508575334258728</v>
      </c>
      <c r="E10" s="82">
        <f t="shared" si="0"/>
        <v>15409.740230061347</v>
      </c>
      <c r="F10" s="83">
        <v>7361</v>
      </c>
      <c r="G10" s="82">
        <f t="shared" si="1"/>
        <v>26758.928481595089</v>
      </c>
      <c r="H10" s="84">
        <v>9174</v>
      </c>
      <c r="I10" s="84">
        <f t="shared" si="2"/>
        <v>33349.60058282208</v>
      </c>
      <c r="J10" s="42">
        <f t="shared" si="3"/>
        <v>0.46206671026814911</v>
      </c>
      <c r="K10" s="42">
        <v>1.5320958083832299</v>
      </c>
    </row>
    <row r="11" spans="1:11" x14ac:dyDescent="0.25">
      <c r="A11">
        <v>1979</v>
      </c>
      <c r="B11">
        <v>3819</v>
      </c>
      <c r="C11">
        <f t="shared" si="4"/>
        <v>8058</v>
      </c>
      <c r="D11">
        <v>0.30630714252564162</v>
      </c>
      <c r="E11" s="82">
        <f t="shared" si="0"/>
        <v>26306.928181818181</v>
      </c>
      <c r="F11" s="83">
        <v>8519</v>
      </c>
      <c r="G11" s="82">
        <f t="shared" si="1"/>
        <v>27811.953484848484</v>
      </c>
      <c r="H11" s="84">
        <v>14360</v>
      </c>
      <c r="I11" s="84">
        <f t="shared" si="2"/>
        <v>46881.048484848485</v>
      </c>
      <c r="J11" s="42">
        <f t="shared" si="3"/>
        <v>0.56114206128133703</v>
      </c>
      <c r="K11" s="42">
        <v>1.47819159766943</v>
      </c>
    </row>
    <row r="12" spans="1:11" x14ac:dyDescent="0.25">
      <c r="A12">
        <v>1980</v>
      </c>
      <c r="B12">
        <v>6308</v>
      </c>
      <c r="C12">
        <f t="shared" si="4"/>
        <v>14366</v>
      </c>
      <c r="D12">
        <v>0.34765438765995693</v>
      </c>
      <c r="E12" s="82">
        <f t="shared" si="0"/>
        <v>41322.648325242713</v>
      </c>
      <c r="F12" s="83">
        <v>8558</v>
      </c>
      <c r="G12" s="82">
        <f t="shared" si="1"/>
        <v>24616.401529126211</v>
      </c>
      <c r="H12" s="84">
        <v>19275</v>
      </c>
      <c r="I12" s="84">
        <f t="shared" si="2"/>
        <v>55442.993628640768</v>
      </c>
      <c r="J12" s="42">
        <f t="shared" si="3"/>
        <v>0.74531776913099868</v>
      </c>
      <c r="K12" s="42">
        <v>1.3216172634040999</v>
      </c>
    </row>
    <row r="13" spans="1:11" x14ac:dyDescent="0.25">
      <c r="A13">
        <v>1981</v>
      </c>
      <c r="B13">
        <v>6983</v>
      </c>
      <c r="C13">
        <f t="shared" si="4"/>
        <v>21349</v>
      </c>
      <c r="D13">
        <v>0.38351679415400586</v>
      </c>
      <c r="E13" s="82">
        <f t="shared" si="0"/>
        <v>55666.401903190315</v>
      </c>
      <c r="F13" s="83">
        <v>11121</v>
      </c>
      <c r="G13" s="82">
        <f t="shared" si="1"/>
        <v>28997.42636963696</v>
      </c>
      <c r="H13" s="84">
        <v>20181</v>
      </c>
      <c r="I13" s="84">
        <f t="shared" si="2"/>
        <v>52620.902937293722</v>
      </c>
      <c r="J13" s="42">
        <f t="shared" si="3"/>
        <v>1.0578762202071257</v>
      </c>
      <c r="K13" s="42">
        <v>1.3112795791019201</v>
      </c>
    </row>
    <row r="14" spans="1:11" x14ac:dyDescent="0.25">
      <c r="A14">
        <v>1982</v>
      </c>
      <c r="B14">
        <v>4204</v>
      </c>
      <c r="C14">
        <f t="shared" si="4"/>
        <v>25553</v>
      </c>
      <c r="D14">
        <v>0.40714379137361456</v>
      </c>
      <c r="E14" s="82">
        <f t="shared" si="0"/>
        <v>62761.610373056996</v>
      </c>
      <c r="F14" s="83">
        <v>11610</v>
      </c>
      <c r="G14" s="82">
        <f t="shared" si="1"/>
        <v>28515.724041450776</v>
      </c>
      <c r="H14" s="84">
        <v>16516</v>
      </c>
      <c r="I14" s="84">
        <f t="shared" si="2"/>
        <v>40565.520953367872</v>
      </c>
      <c r="J14" s="42">
        <f t="shared" si="3"/>
        <v>1.5471663841123759</v>
      </c>
      <c r="K14" s="42">
        <v>1.5993362985786701</v>
      </c>
    </row>
    <row r="15" spans="1:11" x14ac:dyDescent="0.25">
      <c r="A15">
        <v>1983</v>
      </c>
      <c r="B15">
        <v>10212</v>
      </c>
      <c r="C15">
        <f t="shared" si="4"/>
        <v>35765</v>
      </c>
      <c r="D15">
        <v>0.42022302197732653</v>
      </c>
      <c r="E15" s="82">
        <f t="shared" si="0"/>
        <v>85109.568323293177</v>
      </c>
      <c r="F15" s="83">
        <v>11888</v>
      </c>
      <c r="G15" s="82">
        <f t="shared" si="1"/>
        <v>28289.739919678716</v>
      </c>
      <c r="H15" s="84">
        <v>14759</v>
      </c>
      <c r="I15" s="84">
        <f t="shared" si="2"/>
        <v>35121.826335341364</v>
      </c>
      <c r="J15" s="42">
        <f t="shared" si="3"/>
        <v>2.4232671590216142</v>
      </c>
      <c r="K15" s="42">
        <v>2.2098524883224702</v>
      </c>
    </row>
    <row r="16" spans="1:11" x14ac:dyDescent="0.25">
      <c r="A16">
        <v>1984</v>
      </c>
      <c r="B16">
        <v>1595</v>
      </c>
      <c r="C16">
        <f t="shared" si="4"/>
        <v>37360</v>
      </c>
      <c r="D16">
        <v>0.43836518055666895</v>
      </c>
      <c r="E16" s="82">
        <f t="shared" si="0"/>
        <v>85225.747064485084</v>
      </c>
      <c r="F16" s="83">
        <v>13773</v>
      </c>
      <c r="G16" s="82">
        <f t="shared" si="1"/>
        <v>31419.010019249276</v>
      </c>
      <c r="H16" s="84">
        <v>15878</v>
      </c>
      <c r="I16" s="84">
        <f t="shared" si="2"/>
        <v>36220.942502406157</v>
      </c>
      <c r="J16" s="42">
        <f t="shared" si="3"/>
        <v>2.3529411764705883</v>
      </c>
      <c r="K16" s="42">
        <v>1.9565256097560999</v>
      </c>
    </row>
    <row r="17" spans="1:11" x14ac:dyDescent="0.25">
      <c r="A17">
        <v>1985</v>
      </c>
      <c r="B17">
        <v>133</v>
      </c>
      <c r="C17">
        <f t="shared" si="4"/>
        <v>37493</v>
      </c>
      <c r="D17">
        <v>0.4539758751481961</v>
      </c>
      <c r="E17" s="82">
        <f t="shared" si="0"/>
        <v>82588.089042750929</v>
      </c>
      <c r="F17" s="83">
        <v>15486</v>
      </c>
      <c r="G17" s="82">
        <f t="shared" si="1"/>
        <v>34111.944814126393</v>
      </c>
      <c r="H17" s="84">
        <v>14283</v>
      </c>
      <c r="I17" s="84">
        <f t="shared" si="2"/>
        <v>31462.024265799257</v>
      </c>
      <c r="J17" s="42">
        <f t="shared" si="3"/>
        <v>2.6250087516628158</v>
      </c>
      <c r="K17" s="42">
        <v>2.0562116469835399</v>
      </c>
    </row>
    <row r="18" spans="1:11" x14ac:dyDescent="0.25">
      <c r="A18">
        <v>1986</v>
      </c>
      <c r="B18">
        <v>199</v>
      </c>
      <c r="C18">
        <f t="shared" si="4"/>
        <v>37692</v>
      </c>
      <c r="D18">
        <v>0.46241408844091353</v>
      </c>
      <c r="E18" s="82">
        <f t="shared" si="0"/>
        <v>81511.357335766428</v>
      </c>
      <c r="F18" s="83">
        <v>11755</v>
      </c>
      <c r="G18" s="82">
        <f t="shared" si="1"/>
        <v>25420.938275547443</v>
      </c>
      <c r="H18" s="84">
        <v>8535</v>
      </c>
      <c r="I18" s="84">
        <f t="shared" si="2"/>
        <v>18457.482618613139</v>
      </c>
      <c r="J18" s="42">
        <f t="shared" si="3"/>
        <v>4.4161687170474515</v>
      </c>
      <c r="K18" s="42">
        <v>3.0524390829112198</v>
      </c>
    </row>
    <row r="19" spans="1:11" x14ac:dyDescent="0.25">
      <c r="A19">
        <v>1987</v>
      </c>
      <c r="B19">
        <v>-241</v>
      </c>
      <c r="C19">
        <f t="shared" si="4"/>
        <v>37451</v>
      </c>
      <c r="D19">
        <v>0.47929051502634828</v>
      </c>
      <c r="E19" s="82">
        <f t="shared" si="0"/>
        <v>78138.412561619727</v>
      </c>
      <c r="F19" s="83">
        <v>11080</v>
      </c>
      <c r="G19" s="82">
        <f t="shared" si="1"/>
        <v>23117.503169014086</v>
      </c>
      <c r="H19" s="84">
        <v>10437</v>
      </c>
      <c r="I19" s="84">
        <f t="shared" si="2"/>
        <v>21775.936875000003</v>
      </c>
      <c r="J19" s="42">
        <f t="shared" si="3"/>
        <v>3.5882916546900447</v>
      </c>
      <c r="K19" s="42">
        <v>2.68391717767601</v>
      </c>
    </row>
    <row r="20" spans="1:11" x14ac:dyDescent="0.25">
      <c r="A20">
        <v>1988</v>
      </c>
      <c r="B20">
        <v>-1748</v>
      </c>
      <c r="C20">
        <f t="shared" si="4"/>
        <v>35703</v>
      </c>
      <c r="D20">
        <v>0.4991203162642342</v>
      </c>
      <c r="E20" s="82">
        <f t="shared" si="0"/>
        <v>71531.850811496202</v>
      </c>
      <c r="F20" s="83">
        <v>7068</v>
      </c>
      <c r="G20" s="82">
        <f t="shared" si="1"/>
        <v>14160.914251901944</v>
      </c>
      <c r="H20" s="84">
        <v>10082</v>
      </c>
      <c r="I20" s="84">
        <f t="shared" si="2"/>
        <v>20199.538410819951</v>
      </c>
      <c r="J20" s="42">
        <f t="shared" si="3"/>
        <v>3.5412616544336442</v>
      </c>
      <c r="K20" s="42">
        <v>2.7345758362849302</v>
      </c>
    </row>
    <row r="21" spans="1:11" x14ac:dyDescent="0.25">
      <c r="A21">
        <v>1989</v>
      </c>
      <c r="B21">
        <v>-280</v>
      </c>
      <c r="C21">
        <f t="shared" si="4"/>
        <v>35423</v>
      </c>
      <c r="D21">
        <v>0.52316922414847877</v>
      </c>
      <c r="E21" s="82">
        <f t="shared" si="0"/>
        <v>67708.493475806448</v>
      </c>
      <c r="F21" s="83">
        <v>8143</v>
      </c>
      <c r="G21" s="82">
        <f t="shared" si="1"/>
        <v>15564.753475806452</v>
      </c>
      <c r="H21" s="84">
        <v>12915</v>
      </c>
      <c r="I21" s="84">
        <f t="shared" si="2"/>
        <v>24686.085120967742</v>
      </c>
      <c r="J21" s="42">
        <f t="shared" si="3"/>
        <v>2.7427797135114207</v>
      </c>
      <c r="K21" s="42">
        <v>2.0796709055876699</v>
      </c>
    </row>
    <row r="22" spans="1:11" x14ac:dyDescent="0.25">
      <c r="A22">
        <v>1990</v>
      </c>
      <c r="B22">
        <v>6672</v>
      </c>
      <c r="C22">
        <f t="shared" si="4"/>
        <v>42095</v>
      </c>
      <c r="D22">
        <v>0.55143723867908201</v>
      </c>
      <c r="E22" s="82">
        <f t="shared" si="0"/>
        <v>76336.883052792662</v>
      </c>
      <c r="F22" s="83">
        <v>12197</v>
      </c>
      <c r="G22" s="82">
        <f t="shared" si="1"/>
        <v>22118.564261667943</v>
      </c>
      <c r="H22" s="84">
        <v>17444</v>
      </c>
      <c r="I22" s="84">
        <f t="shared" si="2"/>
        <v>31633.699678653411</v>
      </c>
      <c r="J22" s="42">
        <f t="shared" si="3"/>
        <v>2.4131506535198346</v>
      </c>
      <c r="K22" s="42">
        <v>1.5454980898248201</v>
      </c>
    </row>
    <row r="23" spans="1:11" x14ac:dyDescent="0.25">
      <c r="A23">
        <v>1991</v>
      </c>
      <c r="B23">
        <v>1992</v>
      </c>
      <c r="C23">
        <f t="shared" si="4"/>
        <v>44087</v>
      </c>
      <c r="D23">
        <v>0.5746423252340549</v>
      </c>
      <c r="E23" s="82">
        <f t="shared" si="0"/>
        <v>76720.767099853168</v>
      </c>
      <c r="F23" s="83">
        <v>14894</v>
      </c>
      <c r="G23" s="82">
        <f t="shared" si="1"/>
        <v>25918.731262848753</v>
      </c>
      <c r="H23" s="84">
        <v>14968</v>
      </c>
      <c r="I23" s="84">
        <f t="shared" si="2"/>
        <v>26047.507019089575</v>
      </c>
      <c r="J23" s="42">
        <f t="shared" si="3"/>
        <v>2.9454168893639769</v>
      </c>
      <c r="K23" s="42">
        <v>1.83892018754042</v>
      </c>
    </row>
    <row r="24" spans="1:11" x14ac:dyDescent="0.25">
      <c r="A24">
        <v>1992</v>
      </c>
      <c r="B24">
        <v>1112</v>
      </c>
      <c r="C24">
        <f t="shared" si="4"/>
        <v>45199</v>
      </c>
      <c r="D24">
        <v>0.59194066248412569</v>
      </c>
      <c r="E24" s="82">
        <f t="shared" si="0"/>
        <v>76357.315630791156</v>
      </c>
      <c r="F24" s="83">
        <v>13729</v>
      </c>
      <c r="G24" s="82">
        <f t="shared" si="1"/>
        <v>23193.20308624376</v>
      </c>
      <c r="H24" s="84">
        <v>13988</v>
      </c>
      <c r="I24" s="84">
        <f t="shared" si="2"/>
        <v>23630.746942266567</v>
      </c>
      <c r="J24" s="42">
        <f t="shared" si="3"/>
        <v>3.2312696597083219</v>
      </c>
      <c r="K24" s="42">
        <v>2.2107039308451601</v>
      </c>
    </row>
    <row r="25" spans="1:11" x14ac:dyDescent="0.25">
      <c r="A25">
        <v>1993</v>
      </c>
      <c r="B25">
        <v>-2940</v>
      </c>
      <c r="C25">
        <f t="shared" si="4"/>
        <v>42259</v>
      </c>
      <c r="D25">
        <v>0.60966091039883219</v>
      </c>
      <c r="E25" s="82">
        <f t="shared" si="0"/>
        <v>69315.580643598616</v>
      </c>
      <c r="F25" s="83">
        <v>13537</v>
      </c>
      <c r="G25" s="82">
        <f t="shared" si="1"/>
        <v>22204.146221453288</v>
      </c>
      <c r="H25" s="84">
        <v>14586</v>
      </c>
      <c r="I25" s="84">
        <f t="shared" si="2"/>
        <v>23924.774823529409</v>
      </c>
      <c r="J25" s="42">
        <f t="shared" si="3"/>
        <v>2.8972302207596328</v>
      </c>
      <c r="K25" s="42">
        <v>2.1187600180607302</v>
      </c>
    </row>
    <row r="26" spans="1:11" x14ac:dyDescent="0.25">
      <c r="A26">
        <v>1994</v>
      </c>
      <c r="B26">
        <v>3254</v>
      </c>
      <c r="C26">
        <f t="shared" si="4"/>
        <v>45513</v>
      </c>
      <c r="D26">
        <v>0.62527160499035928</v>
      </c>
      <c r="E26" s="82">
        <f t="shared" si="0"/>
        <v>72789.168157894746</v>
      </c>
      <c r="F26" s="83">
        <v>12491</v>
      </c>
      <c r="G26" s="82">
        <f t="shared" si="1"/>
        <v>19976.918670715251</v>
      </c>
      <c r="H26" s="84">
        <v>15905</v>
      </c>
      <c r="I26" s="84">
        <f t="shared" si="2"/>
        <v>25436.945917678815</v>
      </c>
      <c r="J26" s="42">
        <f t="shared" si="3"/>
        <v>2.8615529707639107</v>
      </c>
      <c r="K26" s="42">
        <v>1.9134549127259499</v>
      </c>
    </row>
    <row r="27" spans="1:11" x14ac:dyDescent="0.25">
      <c r="A27">
        <v>1995</v>
      </c>
      <c r="B27">
        <v>3347</v>
      </c>
      <c r="C27">
        <f t="shared" si="4"/>
        <v>48860</v>
      </c>
      <c r="D27">
        <v>0.64299185290506589</v>
      </c>
      <c r="E27" s="82">
        <f t="shared" si="0"/>
        <v>75988.521128608918</v>
      </c>
      <c r="F27" s="83">
        <v>10629</v>
      </c>
      <c r="G27" s="82">
        <f t="shared" si="1"/>
        <v>16530.536043307085</v>
      </c>
      <c r="H27" s="84">
        <v>18842</v>
      </c>
      <c r="I27" s="84">
        <f t="shared" si="2"/>
        <v>29303.63723097113</v>
      </c>
      <c r="J27" s="42">
        <f t="shared" si="3"/>
        <v>2.5931429784523932</v>
      </c>
      <c r="K27" s="42">
        <v>1.5802101679929299</v>
      </c>
    </row>
    <row r="28" spans="1:11" x14ac:dyDescent="0.25">
      <c r="A28">
        <v>1996</v>
      </c>
      <c r="B28">
        <v>3864</v>
      </c>
      <c r="C28">
        <f t="shared" si="4"/>
        <v>52724</v>
      </c>
      <c r="D28">
        <v>0.66197783281368006</v>
      </c>
      <c r="E28" s="82">
        <f t="shared" si="0"/>
        <v>79646.171497769275</v>
      </c>
      <c r="F28" s="83">
        <v>16816</v>
      </c>
      <c r="G28" s="82">
        <f t="shared" si="1"/>
        <v>25402.663301465902</v>
      </c>
      <c r="H28" s="84">
        <v>23414</v>
      </c>
      <c r="I28" s="84">
        <f t="shared" si="2"/>
        <v>35369.764423199485</v>
      </c>
      <c r="J28" s="42">
        <f t="shared" si="3"/>
        <v>2.2518151533270694</v>
      </c>
      <c r="K28" s="42">
        <v>1.2943023195204599</v>
      </c>
    </row>
    <row r="29" spans="1:11" x14ac:dyDescent="0.25">
      <c r="A29">
        <v>1997</v>
      </c>
      <c r="B29">
        <v>5806</v>
      </c>
      <c r="C29">
        <f t="shared" si="4"/>
        <v>58530</v>
      </c>
      <c r="D29">
        <v>0.67716661674057133</v>
      </c>
      <c r="E29" s="82">
        <f t="shared" si="0"/>
        <v>86433.676074766365</v>
      </c>
      <c r="F29" s="83">
        <v>19040</v>
      </c>
      <c r="G29" s="82">
        <f t="shared" si="1"/>
        <v>28117.156884735203</v>
      </c>
      <c r="H29" s="84">
        <v>23871</v>
      </c>
      <c r="I29" s="84">
        <f t="shared" si="2"/>
        <v>35251.294747663553</v>
      </c>
      <c r="J29" s="42">
        <f t="shared" si="3"/>
        <v>2.4519291190147041</v>
      </c>
      <c r="K29" s="42">
        <v>1.44706259508802</v>
      </c>
    </row>
    <row r="30" spans="1:11" x14ac:dyDescent="0.25">
      <c r="A30">
        <v>1998</v>
      </c>
      <c r="B30">
        <v>5398</v>
      </c>
      <c r="C30">
        <f t="shared" si="4"/>
        <v>63928</v>
      </c>
      <c r="D30">
        <v>0.68771438335646806</v>
      </c>
      <c r="E30" s="82">
        <f t="shared" si="0"/>
        <v>92957.194944785282</v>
      </c>
      <c r="F30" s="83">
        <v>15457</v>
      </c>
      <c r="G30" s="82">
        <f t="shared" si="1"/>
        <v>22475.900423312884</v>
      </c>
      <c r="H30" s="84">
        <v>17707</v>
      </c>
      <c r="I30" s="84">
        <f t="shared" si="2"/>
        <v>25747.607478527611</v>
      </c>
      <c r="J30" s="42">
        <f t="shared" si="3"/>
        <v>3.6103236008358275</v>
      </c>
      <c r="K30" s="42">
        <v>2.0444911842287898</v>
      </c>
    </row>
    <row r="31" spans="1:11" x14ac:dyDescent="0.25">
      <c r="A31">
        <v>1999</v>
      </c>
      <c r="B31">
        <v>4029</v>
      </c>
      <c r="C31">
        <f t="shared" si="4"/>
        <v>67957</v>
      </c>
      <c r="D31">
        <v>0.70290316728335944</v>
      </c>
      <c r="E31" s="82">
        <f t="shared" si="0"/>
        <v>96680.457797118841</v>
      </c>
      <c r="F31" s="85">
        <v>16037</v>
      </c>
      <c r="G31" s="82">
        <f t="shared" si="1"/>
        <v>22815.375924369746</v>
      </c>
      <c r="H31" s="84">
        <v>20963</v>
      </c>
      <c r="I31" s="84">
        <f t="shared" si="2"/>
        <v>29823.453607442978</v>
      </c>
      <c r="J31" s="42">
        <f t="shared" si="3"/>
        <v>3.2417592901779324</v>
      </c>
      <c r="K31" s="42">
        <v>1.7685894171716801</v>
      </c>
    </row>
    <row r="32" spans="1:11" x14ac:dyDescent="0.25">
      <c r="A32">
        <v>2000</v>
      </c>
      <c r="B32">
        <v>-616</v>
      </c>
      <c r="C32">
        <f t="shared" si="4"/>
        <v>67341</v>
      </c>
      <c r="D32">
        <v>0.72653016450296815</v>
      </c>
      <c r="E32" s="82">
        <f t="shared" si="0"/>
        <v>92688.512177700351</v>
      </c>
      <c r="F32" s="85">
        <v>15883</v>
      </c>
      <c r="G32" s="82">
        <f t="shared" si="1"/>
        <v>21861.446056910569</v>
      </c>
      <c r="H32" s="40">
        <v>33529</v>
      </c>
      <c r="I32" s="84">
        <f t="shared" si="2"/>
        <v>46149.494732868756</v>
      </c>
      <c r="J32" s="42">
        <f t="shared" si="3"/>
        <v>2.0084404545318977</v>
      </c>
      <c r="K32" s="42">
        <v>1.1322381091101701</v>
      </c>
    </row>
    <row r="33" spans="1:11" x14ac:dyDescent="0.25">
      <c r="A33">
        <v>2001</v>
      </c>
      <c r="B33">
        <v>5506</v>
      </c>
      <c r="C33">
        <f t="shared" si="4"/>
        <v>72847</v>
      </c>
      <c r="D33">
        <v>0.7472037870701258</v>
      </c>
      <c r="E33" s="82">
        <f t="shared" si="0"/>
        <v>97492.814223602487</v>
      </c>
      <c r="F33" s="85">
        <v>12296</v>
      </c>
      <c r="G33" s="82">
        <f t="shared" si="1"/>
        <v>16456.019378881985</v>
      </c>
      <c r="H33" s="40">
        <v>26667</v>
      </c>
      <c r="I33" s="84">
        <f t="shared" si="2"/>
        <v>35689.058944099379</v>
      </c>
      <c r="J33" s="42">
        <f t="shared" si="3"/>
        <v>2.7317283533955825</v>
      </c>
      <c r="K33" s="42">
        <v>1.2906333616132599</v>
      </c>
    </row>
    <row r="34" spans="1:11" x14ac:dyDescent="0.25">
      <c r="A34">
        <v>2002</v>
      </c>
      <c r="B34">
        <v>6709</v>
      </c>
      <c r="C34">
        <f t="shared" si="4"/>
        <v>79556</v>
      </c>
      <c r="D34">
        <v>0.75901728567993021</v>
      </c>
      <c r="E34" s="82">
        <f t="shared" si="0"/>
        <v>104814.47722067815</v>
      </c>
      <c r="F34" s="85">
        <v>12003</v>
      </c>
      <c r="G34" s="82">
        <f t="shared" si="1"/>
        <v>15813.86909949972</v>
      </c>
      <c r="H34" s="40">
        <v>26781</v>
      </c>
      <c r="I34" s="84">
        <f t="shared" si="2"/>
        <v>35283.781417454134</v>
      </c>
      <c r="J34" s="42">
        <f t="shared" si="3"/>
        <v>2.9706134946417242</v>
      </c>
      <c r="K34" s="42">
        <v>1.2687223588902601</v>
      </c>
    </row>
    <row r="35" spans="1:11" x14ac:dyDescent="0.25">
      <c r="A35">
        <v>2003</v>
      </c>
      <c r="B35">
        <v>2046</v>
      </c>
      <c r="C35">
        <f t="shared" si="4"/>
        <v>81602</v>
      </c>
      <c r="D35">
        <v>0.77631562293000078</v>
      </c>
      <c r="E35" s="82">
        <f t="shared" si="0"/>
        <v>105114.46322826087</v>
      </c>
      <c r="F35" s="85">
        <v>20666</v>
      </c>
      <c r="G35" s="82">
        <f t="shared" si="1"/>
        <v>26620.615880434783</v>
      </c>
      <c r="H35" s="40">
        <v>27230</v>
      </c>
      <c r="I35" s="84">
        <f t="shared" si="2"/>
        <v>35075.93972826087</v>
      </c>
      <c r="J35" s="42">
        <f t="shared" si="3"/>
        <v>2.9967682702901213</v>
      </c>
      <c r="K35" s="42">
        <v>1.2771340282200001</v>
      </c>
    </row>
    <row r="36" spans="1:11" x14ac:dyDescent="0.25">
      <c r="A36">
        <v>2004</v>
      </c>
      <c r="B36">
        <v>5241</v>
      </c>
      <c r="C36">
        <f t="shared" si="4"/>
        <v>86843</v>
      </c>
      <c r="D36">
        <v>0.79698924549715844</v>
      </c>
      <c r="E36" s="82">
        <f t="shared" si="0"/>
        <v>108963.82917416623</v>
      </c>
      <c r="F36" s="85">
        <v>23498</v>
      </c>
      <c r="G36" s="82">
        <f t="shared" si="1"/>
        <v>29483.459322392799</v>
      </c>
      <c r="H36" s="40">
        <v>39668</v>
      </c>
      <c r="I36" s="84">
        <f t="shared" si="2"/>
        <v>49772.315277924827</v>
      </c>
      <c r="J36" s="42">
        <f t="shared" si="3"/>
        <v>2.1892457396390039</v>
      </c>
      <c r="K36" s="42">
        <v>0.91504604034366799</v>
      </c>
    </row>
    <row r="37" spans="1:11" x14ac:dyDescent="0.25">
      <c r="A37">
        <v>2005</v>
      </c>
      <c r="B37">
        <v>7911</v>
      </c>
      <c r="C37">
        <f t="shared" si="4"/>
        <v>94754</v>
      </c>
      <c r="D37">
        <v>0.82399152803385423</v>
      </c>
      <c r="E37" s="82">
        <f t="shared" si="0"/>
        <v>114993.90075780849</v>
      </c>
      <c r="F37" s="85">
        <v>29636</v>
      </c>
      <c r="G37" s="82">
        <f t="shared" si="1"/>
        <v>35966.389206349202</v>
      </c>
      <c r="H37" s="40">
        <v>55716</v>
      </c>
      <c r="I37" s="84">
        <f t="shared" si="2"/>
        <v>67617.200061443917</v>
      </c>
      <c r="J37" s="42">
        <f t="shared" si="3"/>
        <v>1.7006604924976669</v>
      </c>
      <c r="K37" s="42">
        <v>0.74103424388968797</v>
      </c>
    </row>
    <row r="38" spans="1:11" x14ac:dyDescent="0.25">
      <c r="A38">
        <v>2006</v>
      </c>
      <c r="B38">
        <v>4386</v>
      </c>
      <c r="C38">
        <f t="shared" si="4"/>
        <v>99140</v>
      </c>
      <c r="D38">
        <v>0.85057189990591386</v>
      </c>
      <c r="E38" s="82">
        <f t="shared" si="0"/>
        <v>116556.87192460318</v>
      </c>
      <c r="F38" s="85">
        <v>36672</v>
      </c>
      <c r="G38" s="82">
        <f t="shared" si="1"/>
        <v>43114.520952380954</v>
      </c>
      <c r="H38" s="40">
        <v>65578</v>
      </c>
      <c r="I38" s="84">
        <f t="shared" si="2"/>
        <v>77098.714414682545</v>
      </c>
      <c r="J38" s="42">
        <f t="shared" si="3"/>
        <v>1.5117874897069139</v>
      </c>
      <c r="K38" s="42">
        <v>0.59944890375325199</v>
      </c>
    </row>
    <row r="39" spans="1:11" x14ac:dyDescent="0.25">
      <c r="A39">
        <v>2007</v>
      </c>
      <c r="B39">
        <v>18471</v>
      </c>
      <c r="C39">
        <f t="shared" si="4"/>
        <v>117611</v>
      </c>
      <c r="D39">
        <v>0.87479801026930559</v>
      </c>
      <c r="E39" s="82">
        <f t="shared" si="0"/>
        <v>134443.60711770892</v>
      </c>
      <c r="F39" s="85">
        <v>33477</v>
      </c>
      <c r="G39" s="82">
        <f t="shared" si="1"/>
        <v>38268.262624070376</v>
      </c>
      <c r="H39" s="40">
        <v>70197</v>
      </c>
      <c r="I39" s="84">
        <f t="shared" si="2"/>
        <v>80243.666739010907</v>
      </c>
      <c r="J39" s="42">
        <f t="shared" si="3"/>
        <v>1.675441970454578</v>
      </c>
      <c r="K39" s="42">
        <v>0.71424206223692799</v>
      </c>
    </row>
    <row r="40" spans="1:11" x14ac:dyDescent="0.25">
      <c r="A40">
        <v>2008</v>
      </c>
      <c r="B40">
        <v>18669</v>
      </c>
      <c r="C40">
        <f t="shared" si="4"/>
        <v>136280</v>
      </c>
      <c r="D40">
        <v>0.90838631828096716</v>
      </c>
      <c r="E40" s="82">
        <f t="shared" si="0"/>
        <v>150024.27629898328</v>
      </c>
      <c r="F40" s="85">
        <v>42299</v>
      </c>
      <c r="G40" s="82">
        <f t="shared" si="1"/>
        <v>46564.990190568642</v>
      </c>
      <c r="H40" s="40">
        <v>96057</v>
      </c>
      <c r="I40" s="84">
        <f t="shared" si="2"/>
        <v>105744.65738517346</v>
      </c>
      <c r="J40" s="42">
        <f t="shared" si="3"/>
        <v>1.4187409558907731</v>
      </c>
      <c r="K40" s="42">
        <v>0.63273502301969198</v>
      </c>
    </row>
    <row r="41" spans="1:11" x14ac:dyDescent="0.25">
      <c r="A41">
        <v>2009</v>
      </c>
      <c r="B41">
        <v>18400</v>
      </c>
      <c r="C41">
        <f t="shared" si="4"/>
        <v>154680</v>
      </c>
      <c r="D41">
        <v>0.90515448258985642</v>
      </c>
      <c r="E41" s="82">
        <f t="shared" si="0"/>
        <v>170887.95666947891</v>
      </c>
      <c r="F41" s="85">
        <v>35000</v>
      </c>
      <c r="G41" s="82">
        <f t="shared" si="1"/>
        <v>38667.432657303871</v>
      </c>
      <c r="H41" s="40">
        <v>58517.674806785879</v>
      </c>
      <c r="I41" s="84">
        <f t="shared" si="2"/>
        <v>64649.378567240004</v>
      </c>
      <c r="J41" s="42">
        <f t="shared" si="3"/>
        <v>2.6433039335674842</v>
      </c>
      <c r="K41" s="42">
        <v>1.3434715908188399</v>
      </c>
    </row>
    <row r="42" spans="1:11" x14ac:dyDescent="0.25">
      <c r="A42">
        <v>2010</v>
      </c>
      <c r="B42">
        <v>15155</v>
      </c>
      <c r="C42">
        <f t="shared" si="4"/>
        <v>169835</v>
      </c>
      <c r="D42">
        <v>0.92000151887839277</v>
      </c>
      <c r="E42" s="82">
        <f t="shared" si="0"/>
        <v>184602.95609843341</v>
      </c>
      <c r="F42" s="85">
        <v>29500</v>
      </c>
      <c r="G42" s="82">
        <f t="shared" si="1"/>
        <v>32065.164453167992</v>
      </c>
      <c r="H42" s="40">
        <v>66887</v>
      </c>
      <c r="I42" s="84">
        <f t="shared" si="2"/>
        <v>72703.140839967702</v>
      </c>
      <c r="J42" s="42">
        <f t="shared" si="3"/>
        <v>2.5391331648900386</v>
      </c>
      <c r="K42" s="42">
        <v>1.44387660504249</v>
      </c>
    </row>
    <row r="43" spans="1:11" x14ac:dyDescent="0.25">
      <c r="A43">
        <v>2011</v>
      </c>
      <c r="B43">
        <v>12708</v>
      </c>
      <c r="C43">
        <f t="shared" si="4"/>
        <v>182543</v>
      </c>
      <c r="D43">
        <v>0.94904162992527963</v>
      </c>
      <c r="E43" s="82">
        <f t="shared" si="0"/>
        <v>192344.56555332779</v>
      </c>
      <c r="F43" s="85">
        <v>29889</v>
      </c>
      <c r="G43" s="82">
        <f t="shared" si="1"/>
        <v>31493.876619883613</v>
      </c>
      <c r="H43" s="40">
        <v>93747</v>
      </c>
      <c r="I43" s="84">
        <f t="shared" si="2"/>
        <v>98780.703652990371</v>
      </c>
      <c r="J43" s="42">
        <f t="shared" si="3"/>
        <v>1.94718764333792</v>
      </c>
      <c r="K43" s="42">
        <v>1.2098086979667899</v>
      </c>
    </row>
    <row r="44" spans="1:11" x14ac:dyDescent="0.25">
      <c r="A44">
        <v>2012</v>
      </c>
      <c r="B44">
        <v>7885</v>
      </c>
      <c r="C44">
        <f t="shared" si="4"/>
        <v>190428</v>
      </c>
      <c r="D44">
        <v>0.9686815713640794</v>
      </c>
      <c r="E44" s="82">
        <f t="shared" si="0"/>
        <v>196584.72467050533</v>
      </c>
      <c r="F44" s="85">
        <v>29887</v>
      </c>
      <c r="G44" s="82">
        <f t="shared" si="1"/>
        <v>30853.276126553828</v>
      </c>
      <c r="H44" s="40">
        <v>97877</v>
      </c>
      <c r="I44" s="84">
        <f t="shared" si="2"/>
        <v>101041.45974633483</v>
      </c>
      <c r="J44" s="42">
        <f t="shared" si="3"/>
        <v>1.9455847645514268</v>
      </c>
      <c r="K44" s="42">
        <v>1.2830747667223299</v>
      </c>
    </row>
    <row r="45" spans="1:11" x14ac:dyDescent="0.25">
      <c r="A45">
        <v>2013</v>
      </c>
      <c r="B45">
        <v>5219</v>
      </c>
      <c r="C45">
        <f t="shared" si="4"/>
        <v>195647</v>
      </c>
      <c r="D45">
        <v>0.98287042701578364</v>
      </c>
      <c r="E45" s="82">
        <f t="shared" si="0"/>
        <v>199056.75725133825</v>
      </c>
      <c r="F45" s="85">
        <v>21478</v>
      </c>
      <c r="G45" s="82">
        <f t="shared" si="1"/>
        <v>21852.320926179509</v>
      </c>
      <c r="H45" s="40">
        <v>88753</v>
      </c>
      <c r="I45" s="84">
        <f t="shared" si="2"/>
        <v>90299.796962529566</v>
      </c>
      <c r="J45" s="42">
        <f t="shared" si="3"/>
        <v>2.2043987245501562</v>
      </c>
      <c r="K45" s="42">
        <v>1.4202019466025699</v>
      </c>
    </row>
    <row r="46" spans="1:11" x14ac:dyDescent="0.25">
      <c r="A46">
        <v>2014</v>
      </c>
      <c r="B46">
        <v>6654</v>
      </c>
      <c r="C46">
        <f t="shared" si="4"/>
        <v>202301</v>
      </c>
      <c r="D46">
        <v>0.99881443103237322</v>
      </c>
      <c r="E46" s="82">
        <f t="shared" si="0"/>
        <v>202541.126474216</v>
      </c>
      <c r="F46" s="85">
        <v>22077</v>
      </c>
      <c r="G46" s="82">
        <f t="shared" si="1"/>
        <v>22103.204873783456</v>
      </c>
      <c r="H46" s="40">
        <v>74714</v>
      </c>
      <c r="I46" s="84">
        <f t="shared" si="2"/>
        <v>74802.683740537977</v>
      </c>
      <c r="J46" s="42">
        <f t="shared" si="3"/>
        <v>2.707671922263565</v>
      </c>
      <c r="K46" s="42">
        <v>1.7266305647418001</v>
      </c>
    </row>
    <row r="47" spans="1:11" x14ac:dyDescent="0.25">
      <c r="A47">
        <v>2015</v>
      </c>
      <c r="B47">
        <v>2341</v>
      </c>
      <c r="C47">
        <f t="shared" si="4"/>
        <v>204642</v>
      </c>
      <c r="D47">
        <v>1</v>
      </c>
      <c r="E47" s="82">
        <f t="shared" si="0"/>
        <v>204642</v>
      </c>
      <c r="F47" s="85">
        <v>16367</v>
      </c>
      <c r="G47" s="82">
        <f t="shared" si="1"/>
        <v>16367</v>
      </c>
      <c r="H47" s="86">
        <v>37366</v>
      </c>
      <c r="I47" s="84">
        <f t="shared" si="2"/>
        <v>37366</v>
      </c>
      <c r="J47" s="42">
        <f t="shared" si="3"/>
        <v>5.4766900390729543</v>
      </c>
      <c r="K47" s="42">
        <v>3.1317325142252899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5</vt:i4>
      </vt:variant>
    </vt:vector>
  </HeadingPairs>
  <TitlesOfParts>
    <vt:vector size="11" baseType="lpstr">
      <vt:lpstr>Todos los gráficos</vt:lpstr>
      <vt:lpstr>Calculos Gráfico1</vt:lpstr>
      <vt:lpstr>Calculos Gráfico2</vt:lpstr>
      <vt:lpstr>Tipo de Cambio PPA</vt:lpstr>
      <vt:lpstr>Calculos Gráfico4</vt:lpstr>
      <vt:lpstr>Cálculos Gráfico 5</vt:lpstr>
      <vt:lpstr>Gráfico1</vt:lpstr>
      <vt:lpstr>Gráfico2</vt:lpstr>
      <vt:lpstr>Gráfico3</vt:lpstr>
      <vt:lpstr>Gráfico4</vt:lpstr>
      <vt:lpstr>Gráfico5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Ninguno</cp:lastModifiedBy>
  <dcterms:created xsi:type="dcterms:W3CDTF">2016-12-08T15:16:13Z</dcterms:created>
  <dcterms:modified xsi:type="dcterms:W3CDTF">2018-02-13T23:50:35Z</dcterms:modified>
</cp:coreProperties>
</file>